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250" tabRatio="686" activeTab="2"/>
  </bookViews>
  <sheets>
    <sheet name="1 strato" sheetId="1" r:id="rId1"/>
    <sheet name="2 strati" sheetId="2" r:id="rId2"/>
    <sheet name="3 strati" sheetId="3" r:id="rId3"/>
    <sheet name="4 strati" sheetId="4" r:id="rId4"/>
    <sheet name="5 strati" sheetId="5" r:id="rId5"/>
    <sheet name="6 strati" sheetId="6" r:id="rId6"/>
    <sheet name="Indice" sheetId="7" r:id="rId7"/>
    <sheet name="Database" sheetId="8" r:id="rId8"/>
    <sheet name="Miscele gassose" sheetId="9" r:id="rId9"/>
    <sheet name="Interpolazioni" sheetId="10" r:id="rId10"/>
  </sheets>
  <definedNames>
    <definedName name="_xlnm.Print_Area" localSheetId="0">'1 strato'!$B$1:$J$57</definedName>
    <definedName name="_xlnm.Print_Area" localSheetId="1">'2 strati'!$B$1:$J$57</definedName>
    <definedName name="_xlnm.Print_Area" localSheetId="2">'3 strati'!$B$1:$J$57</definedName>
    <definedName name="_xlnm.Print_Area" localSheetId="3">'4 strati'!$B$1:$J$57</definedName>
    <definedName name="_xlnm.Print_Area" localSheetId="4">'5 strati'!$B$1:$J$57</definedName>
    <definedName name="_xlnm.Print_Area" localSheetId="5">'6 strati'!$B$1:$J$57</definedName>
    <definedName name="_xlnm.Print_Area" localSheetId="6">'Indice'!$A$1:$U$24</definedName>
    <definedName name="_xlnm.Print_Area" localSheetId="8">'Miscele gassose'!$A$4:$M$22</definedName>
    <definedName name="_xlnm.Print_Titles" localSheetId="4">'5 strati'!$47:$49</definedName>
    <definedName name="_xlnm.Print_Titles" localSheetId="5">'6 strati'!$50:$52</definedName>
  </definedNames>
  <calcPr fullCalcOnLoad="1"/>
</workbook>
</file>

<file path=xl/comments1.xml><?xml version="1.0" encoding="utf-8"?>
<comments xmlns="http://schemas.openxmlformats.org/spreadsheetml/2006/main">
  <authors>
    <author>Claudio Alessandro</author>
  </authors>
  <commentLis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I10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1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I12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</commentList>
</comments>
</file>

<file path=xl/comments10.xml><?xml version="1.0" encoding="utf-8"?>
<comments xmlns="http://schemas.openxmlformats.org/spreadsheetml/2006/main">
  <authors>
    <author>STE</author>
  </authors>
  <commentList>
    <comment ref="C1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E1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C5" authorId="0">
      <text>
        <r>
          <rPr>
            <sz val="8"/>
            <rFont val="Tahoma"/>
            <family val="0"/>
          </rPr>
          <t xml:space="preserve">copiare il valore di Temp. Media T,T1
</t>
        </r>
      </text>
    </comment>
    <comment ref="C9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E9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C13" authorId="0">
      <text>
        <r>
          <rPr>
            <b/>
            <sz val="8"/>
            <rFont val="Tahoma"/>
            <family val="0"/>
          </rPr>
          <t>copiare il valore di Temp. Media T1,T2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E17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C21" authorId="0">
      <text>
        <r>
          <rPr>
            <sz val="8"/>
            <rFont val="Tahoma"/>
            <family val="0"/>
          </rPr>
          <t xml:space="preserve">copiare il valore di Temp. Media T,T1
</t>
        </r>
      </text>
    </comment>
    <comment ref="C25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E25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C29" authorId="0">
      <text>
        <r>
          <rPr>
            <b/>
            <sz val="8"/>
            <rFont val="Tahoma"/>
            <family val="0"/>
          </rPr>
          <t>copiare il valore di Temp. Media T1,T2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E33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C37" authorId="0">
      <text>
        <r>
          <rPr>
            <sz val="8"/>
            <rFont val="Tahoma"/>
            <family val="0"/>
          </rPr>
          <t xml:space="preserve">copiare il valore di Temp. Media T,T1
</t>
        </r>
      </text>
    </comment>
    <comment ref="C41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E41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C45" authorId="0">
      <text>
        <r>
          <rPr>
            <b/>
            <sz val="8"/>
            <rFont val="Tahoma"/>
            <family val="0"/>
          </rPr>
          <t>copiare il valore di Temp. Media T1,T2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Claudio Alessandro</author>
  </authors>
  <commentList>
    <comment ref="I11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2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materiale per lo strato B</t>
        </r>
      </text>
    </comment>
    <comment ref="F12" authorId="0">
      <text>
        <r>
          <rPr>
            <b/>
            <sz val="8"/>
            <rFont val="Tahoma"/>
            <family val="0"/>
          </rPr>
          <t>Inserire lo spessore dello strato B</t>
        </r>
      </text>
    </comment>
    <comment ref="G12" authorId="0">
      <text>
        <r>
          <rPr>
            <b/>
            <sz val="8"/>
            <rFont val="Tahoma"/>
            <family val="0"/>
          </rPr>
          <t>Inserire la conducibilità termica per lo strato B alla temperatura media T</t>
        </r>
        <r>
          <rPr>
            <b/>
            <vertAlign val="subscript"/>
            <sz val="8"/>
            <rFont val="Tahoma"/>
            <family val="2"/>
          </rPr>
          <t xml:space="preserve">1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2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I13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</commentList>
</comments>
</file>

<file path=xl/comments3.xml><?xml version="1.0" encoding="utf-8"?>
<comments xmlns="http://schemas.openxmlformats.org/spreadsheetml/2006/main">
  <authors>
    <author>Claudio Alessandro</author>
  </authors>
  <commentList>
    <comment ref="I11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2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F12" authorId="0">
      <text>
        <r>
          <rPr>
            <b/>
            <sz val="8"/>
            <rFont val="Tahoma"/>
            <family val="0"/>
          </rPr>
          <t>Inserire lo spessore dello strato B</t>
        </r>
      </text>
    </comment>
    <comment ref="G12" authorId="0">
      <text>
        <r>
          <rPr>
            <b/>
            <sz val="8"/>
            <rFont val="Tahoma"/>
            <family val="0"/>
          </rPr>
          <t>Inserire la conducibilità termica per lo strato B alla temperatura media T</t>
        </r>
        <r>
          <rPr>
            <b/>
            <vertAlign val="subscript"/>
            <sz val="8"/>
            <rFont val="Tahoma"/>
            <family val="2"/>
          </rPr>
          <t xml:space="preserve">1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2</t>
        </r>
      </text>
    </comment>
    <comment ref="C13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  <comment ref="F13" authorId="0">
      <text>
        <r>
          <rPr>
            <b/>
            <sz val="8"/>
            <rFont val="Tahoma"/>
            <family val="0"/>
          </rPr>
          <t>Inserire lo spessore dello strato C</t>
        </r>
      </text>
    </comment>
    <comment ref="G13" authorId="0">
      <text>
        <r>
          <rPr>
            <b/>
            <sz val="8"/>
            <rFont val="Tahoma"/>
            <family val="0"/>
          </rPr>
          <t>Inserire la conducibilità termica per lo strato C alla temperatura media T</t>
        </r>
        <r>
          <rPr>
            <b/>
            <vertAlign val="subscript"/>
            <sz val="8"/>
            <rFont val="Tahoma"/>
            <family val="2"/>
          </rPr>
          <t xml:space="preserve">2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3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I13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</commentList>
</comments>
</file>

<file path=xl/comments4.xml><?xml version="1.0" encoding="utf-8"?>
<comments xmlns="http://schemas.openxmlformats.org/spreadsheetml/2006/main">
  <authors>
    <author>Claudio Alessandro</author>
  </authors>
  <commentList>
    <comment ref="I11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2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materiale per lo strato B</t>
        </r>
      </text>
    </comment>
    <comment ref="F12" authorId="0">
      <text>
        <r>
          <rPr>
            <b/>
            <sz val="8"/>
            <rFont val="Tahoma"/>
            <family val="0"/>
          </rPr>
          <t>Inserire lo spessore dello strato B</t>
        </r>
      </text>
    </comment>
    <comment ref="G12" authorId="0">
      <text>
        <r>
          <rPr>
            <b/>
            <sz val="8"/>
            <rFont val="Tahoma"/>
            <family val="0"/>
          </rPr>
          <t>Inserire la conducibilità termica per lo strato B alla temperatura media T</t>
        </r>
        <r>
          <rPr>
            <b/>
            <vertAlign val="subscript"/>
            <sz val="8"/>
            <rFont val="Tahoma"/>
            <family val="2"/>
          </rPr>
          <t xml:space="preserve">1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2</t>
        </r>
      </text>
    </comment>
    <comment ref="C13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  <comment ref="F13" authorId="0">
      <text>
        <r>
          <rPr>
            <b/>
            <sz val="8"/>
            <rFont val="Tahoma"/>
            <family val="0"/>
          </rPr>
          <t>Inserire lo spessore dello strato C</t>
        </r>
      </text>
    </comment>
    <comment ref="G13" authorId="0">
      <text>
        <r>
          <rPr>
            <b/>
            <sz val="8"/>
            <rFont val="Tahoma"/>
            <family val="0"/>
          </rPr>
          <t>Inserire la conducibilità termica per lo strato C alla temperatura media T</t>
        </r>
        <r>
          <rPr>
            <b/>
            <vertAlign val="subscript"/>
            <sz val="8"/>
            <rFont val="Tahoma"/>
            <family val="2"/>
          </rPr>
          <t xml:space="preserve">2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3</t>
        </r>
      </text>
    </comment>
    <comment ref="F14" authorId="0">
      <text>
        <r>
          <rPr>
            <b/>
            <sz val="8"/>
            <rFont val="Tahoma"/>
            <family val="0"/>
          </rPr>
          <t>Inserire lo spessore dello strato D</t>
        </r>
      </text>
    </comment>
    <comment ref="G14" authorId="0">
      <text>
        <r>
          <rPr>
            <b/>
            <sz val="8"/>
            <rFont val="Tahoma"/>
            <family val="0"/>
          </rPr>
          <t>Inserire la conducibilità termica per lo strato D alla temperatura media T</t>
        </r>
        <r>
          <rPr>
            <b/>
            <vertAlign val="subscript"/>
            <sz val="8"/>
            <rFont val="Tahoma"/>
            <family val="2"/>
          </rPr>
          <t xml:space="preserve">3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4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I13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  <comment ref="C14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</commentList>
</comments>
</file>

<file path=xl/comments5.xml><?xml version="1.0" encoding="utf-8"?>
<comments xmlns="http://schemas.openxmlformats.org/spreadsheetml/2006/main">
  <authors>
    <author>Claudio Alessandro</author>
  </authors>
  <commentList>
    <comment ref="I11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2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F12" authorId="0">
      <text>
        <r>
          <rPr>
            <b/>
            <sz val="8"/>
            <rFont val="Tahoma"/>
            <family val="0"/>
          </rPr>
          <t>Inserire lo spessore dello strato B</t>
        </r>
      </text>
    </comment>
    <comment ref="G12" authorId="0">
      <text>
        <r>
          <rPr>
            <b/>
            <sz val="8"/>
            <rFont val="Tahoma"/>
            <family val="0"/>
          </rPr>
          <t>Inserire la conducibilità termica per lo strato B alla temperatura media T</t>
        </r>
        <r>
          <rPr>
            <b/>
            <vertAlign val="subscript"/>
            <sz val="8"/>
            <rFont val="Tahoma"/>
            <family val="2"/>
          </rPr>
          <t xml:space="preserve">1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2</t>
        </r>
      </text>
    </comment>
    <comment ref="F13" authorId="0">
      <text>
        <r>
          <rPr>
            <b/>
            <sz val="8"/>
            <rFont val="Tahoma"/>
            <family val="0"/>
          </rPr>
          <t>Inserire lo spessore dello strato C</t>
        </r>
      </text>
    </comment>
    <comment ref="G13" authorId="0">
      <text>
        <r>
          <rPr>
            <b/>
            <sz val="8"/>
            <rFont val="Tahoma"/>
            <family val="0"/>
          </rPr>
          <t>Inserire la conducibilità termica per lo strato C alla temperatura media T</t>
        </r>
        <r>
          <rPr>
            <b/>
            <vertAlign val="subscript"/>
            <sz val="8"/>
            <rFont val="Tahoma"/>
            <family val="2"/>
          </rPr>
          <t xml:space="preserve">2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3</t>
        </r>
      </text>
    </comment>
    <comment ref="F14" authorId="0">
      <text>
        <r>
          <rPr>
            <b/>
            <sz val="8"/>
            <rFont val="Tahoma"/>
            <family val="0"/>
          </rPr>
          <t>Inserire lo spessore dello strato D</t>
        </r>
      </text>
    </comment>
    <comment ref="G14" authorId="0">
      <text>
        <r>
          <rPr>
            <b/>
            <sz val="8"/>
            <rFont val="Tahoma"/>
            <family val="0"/>
          </rPr>
          <t>Inserire la conducibilità termica per lo strato D alla temperatura media T</t>
        </r>
        <r>
          <rPr>
            <b/>
            <vertAlign val="subscript"/>
            <sz val="8"/>
            <rFont val="Tahoma"/>
            <family val="2"/>
          </rPr>
          <t xml:space="preserve">3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4</t>
        </r>
      </text>
    </comment>
    <comment ref="C15" authorId="0">
      <text>
        <r>
          <rPr>
            <b/>
            <sz val="8"/>
            <rFont val="Tahoma"/>
            <family val="0"/>
          </rPr>
          <t>Inserire il nome del materiale per lo strato E</t>
        </r>
      </text>
    </comment>
    <comment ref="F15" authorId="0">
      <text>
        <r>
          <rPr>
            <b/>
            <sz val="8"/>
            <rFont val="Tahoma"/>
            <family val="0"/>
          </rPr>
          <t>Inserire lo spessore dello strato E</t>
        </r>
      </text>
    </comment>
    <comment ref="G15" authorId="0">
      <text>
        <r>
          <rPr>
            <b/>
            <sz val="8"/>
            <rFont val="Tahoma"/>
            <family val="0"/>
          </rPr>
          <t>Inserire la conducibilità termica per lo strato E alla temperatura media T</t>
        </r>
        <r>
          <rPr>
            <b/>
            <vertAlign val="subscript"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5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I13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materiale per lo strato B</t>
        </r>
      </text>
    </comment>
    <comment ref="C13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  <comment ref="C14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</commentList>
</comments>
</file>

<file path=xl/comments6.xml><?xml version="1.0" encoding="utf-8"?>
<comments xmlns="http://schemas.openxmlformats.org/spreadsheetml/2006/main">
  <authors>
    <author>Claudio Alessandro</author>
  </authors>
  <commentList>
    <comment ref="I11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2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materiale per lo strato B</t>
        </r>
      </text>
    </comment>
    <comment ref="F12" authorId="0">
      <text>
        <r>
          <rPr>
            <b/>
            <sz val="8"/>
            <rFont val="Tahoma"/>
            <family val="0"/>
          </rPr>
          <t>Inserire lo spessore dello strato B</t>
        </r>
      </text>
    </comment>
    <comment ref="G12" authorId="0">
      <text>
        <r>
          <rPr>
            <b/>
            <sz val="8"/>
            <rFont val="Tahoma"/>
            <family val="0"/>
          </rPr>
          <t>Inserire la conducibilità termica per lo strato B alla temperatura media T</t>
        </r>
        <r>
          <rPr>
            <b/>
            <vertAlign val="subscript"/>
            <sz val="8"/>
            <rFont val="Tahoma"/>
            <family val="2"/>
          </rPr>
          <t xml:space="preserve">1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2</t>
        </r>
      </text>
    </comment>
    <comment ref="C13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  <comment ref="F13" authorId="0">
      <text>
        <r>
          <rPr>
            <b/>
            <sz val="8"/>
            <rFont val="Tahoma"/>
            <family val="0"/>
          </rPr>
          <t>Inserire lo spessore dello strato C</t>
        </r>
      </text>
    </comment>
    <comment ref="G13" authorId="0">
      <text>
        <r>
          <rPr>
            <b/>
            <sz val="8"/>
            <rFont val="Tahoma"/>
            <family val="0"/>
          </rPr>
          <t>Inserire la conducibilità termica per lo strato C alla temperatura media T</t>
        </r>
        <r>
          <rPr>
            <b/>
            <vertAlign val="subscript"/>
            <sz val="8"/>
            <rFont val="Tahoma"/>
            <family val="2"/>
          </rPr>
          <t xml:space="preserve">2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3</t>
        </r>
      </text>
    </comment>
    <comment ref="C14" authorId="0">
      <text>
        <r>
          <rPr>
            <b/>
            <sz val="8"/>
            <rFont val="Tahoma"/>
            <family val="0"/>
          </rPr>
          <t>Inserire il nome del materiale per lo strato D</t>
        </r>
      </text>
    </comment>
    <comment ref="F14" authorId="0">
      <text>
        <r>
          <rPr>
            <b/>
            <sz val="8"/>
            <rFont val="Tahoma"/>
            <family val="0"/>
          </rPr>
          <t>Inserire lo spessore dello strato D</t>
        </r>
      </text>
    </comment>
    <comment ref="G14" authorId="0">
      <text>
        <r>
          <rPr>
            <b/>
            <sz val="8"/>
            <rFont val="Tahoma"/>
            <family val="0"/>
          </rPr>
          <t>Inserire la conducibilità termica per lo strato D alla temperatura media T</t>
        </r>
        <r>
          <rPr>
            <b/>
            <vertAlign val="subscript"/>
            <sz val="8"/>
            <rFont val="Tahoma"/>
            <family val="2"/>
          </rPr>
          <t xml:space="preserve">3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4</t>
        </r>
      </text>
    </comment>
    <comment ref="C15" authorId="0">
      <text>
        <r>
          <rPr>
            <b/>
            <sz val="8"/>
            <rFont val="Tahoma"/>
            <family val="0"/>
          </rPr>
          <t>Inserire il nome del materiale per lo strato E</t>
        </r>
      </text>
    </comment>
    <comment ref="F15" authorId="0">
      <text>
        <r>
          <rPr>
            <b/>
            <sz val="8"/>
            <rFont val="Tahoma"/>
            <family val="0"/>
          </rPr>
          <t>Inserire lo spessore dello strato E</t>
        </r>
      </text>
    </comment>
    <comment ref="G15" authorId="0">
      <text>
        <r>
          <rPr>
            <b/>
            <sz val="8"/>
            <rFont val="Tahoma"/>
            <family val="0"/>
          </rPr>
          <t>Inserire la conducibilità termica per lo strato E alla temperatura media T</t>
        </r>
        <r>
          <rPr>
            <b/>
            <vertAlign val="subscript"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5</t>
        </r>
      </text>
    </comment>
    <comment ref="C16" authorId="0">
      <text>
        <r>
          <rPr>
            <b/>
            <sz val="8"/>
            <rFont val="Tahoma"/>
            <family val="0"/>
          </rPr>
          <t>Inserire il nome del materiale per lo strato F</t>
        </r>
      </text>
    </comment>
    <comment ref="F16" authorId="0">
      <text>
        <r>
          <rPr>
            <b/>
            <sz val="8"/>
            <rFont val="Tahoma"/>
            <family val="0"/>
          </rPr>
          <t>Inserire lo spessore dello strato F</t>
        </r>
      </text>
    </comment>
    <comment ref="G16" authorId="0">
      <text>
        <r>
          <rPr>
            <b/>
            <sz val="8"/>
            <rFont val="Tahoma"/>
            <family val="0"/>
          </rPr>
          <t>Inserire la conducibilità termica per lo strato F alla temperatura media T</t>
        </r>
        <r>
          <rPr>
            <b/>
            <vertAlign val="subscript"/>
            <sz val="8"/>
            <rFont val="Tahoma"/>
            <family val="2"/>
          </rPr>
          <t xml:space="preserve">5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6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I13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</commentList>
</comments>
</file>

<file path=xl/sharedStrings.xml><?xml version="1.0" encoding="utf-8"?>
<sst xmlns="http://schemas.openxmlformats.org/spreadsheetml/2006/main" count="646" uniqueCount="374">
  <si>
    <t>l</t>
  </si>
  <si>
    <t>[mm]</t>
  </si>
  <si>
    <t>[W/mk]</t>
  </si>
  <si>
    <t>A</t>
  </si>
  <si>
    <t>B</t>
  </si>
  <si>
    <t>C</t>
  </si>
  <si>
    <t>D</t>
  </si>
  <si>
    <t>E</t>
  </si>
  <si>
    <t>T [°C]</t>
  </si>
  <si>
    <t>T</t>
  </si>
  <si>
    <t>T1</t>
  </si>
  <si>
    <t>T2</t>
  </si>
  <si>
    <t>T3</t>
  </si>
  <si>
    <t>T4</t>
  </si>
  <si>
    <t>T5</t>
  </si>
  <si>
    <r>
      <t>T</t>
    </r>
    <r>
      <rPr>
        <vertAlign val="subscript"/>
        <sz val="8"/>
        <rFont val="Arial"/>
        <family val="2"/>
      </rPr>
      <t>5</t>
    </r>
    <r>
      <rPr>
        <sz val="8"/>
        <rFont val="Arial"/>
        <family val="0"/>
      </rPr>
      <t xml:space="preserve"> [°C]</t>
    </r>
  </si>
  <si>
    <r>
      <t>T</t>
    </r>
    <r>
      <rPr>
        <vertAlign val="subscript"/>
        <sz val="8"/>
        <rFont val="Arial"/>
        <family val="2"/>
      </rPr>
      <t>4</t>
    </r>
    <r>
      <rPr>
        <sz val="8"/>
        <rFont val="Arial"/>
        <family val="0"/>
      </rPr>
      <t xml:space="preserve"> [°C]</t>
    </r>
  </si>
  <si>
    <r>
      <t>T</t>
    </r>
    <r>
      <rPr>
        <vertAlign val="subscript"/>
        <sz val="8"/>
        <rFont val="Arial"/>
        <family val="2"/>
      </rPr>
      <t>3</t>
    </r>
    <r>
      <rPr>
        <sz val="8"/>
        <rFont val="Arial"/>
        <family val="0"/>
      </rPr>
      <t xml:space="preserve"> [°C]</t>
    </r>
  </si>
  <si>
    <r>
      <t>T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 xml:space="preserve"> [°C]</t>
    </r>
  </si>
  <si>
    <r>
      <t>T</t>
    </r>
    <r>
      <rPr>
        <vertAlign val="subscript"/>
        <sz val="8"/>
        <rFont val="Arial"/>
        <family val="2"/>
      </rPr>
      <t>1</t>
    </r>
    <r>
      <rPr>
        <sz val="8"/>
        <rFont val="Arial"/>
        <family val="0"/>
      </rPr>
      <t xml:space="preserve"> [°C]</t>
    </r>
  </si>
  <si>
    <t>Fiber:</t>
  </si>
  <si>
    <t>Cerablanket 48</t>
  </si>
  <si>
    <t>Cerablanket 64</t>
  </si>
  <si>
    <t>Cerablanket 96</t>
  </si>
  <si>
    <t>Cerablanket 128</t>
  </si>
  <si>
    <t>Cerablanket 160</t>
  </si>
  <si>
    <t>Cerablanket 192</t>
  </si>
  <si>
    <t>Cerachem blanket 96</t>
  </si>
  <si>
    <t>Cerachem blanket 128</t>
  </si>
  <si>
    <t>Cerachem blanket 160</t>
  </si>
  <si>
    <t>Cerachem blanket 192</t>
  </si>
  <si>
    <t>Maftec Blanket 96</t>
  </si>
  <si>
    <t>Maftec Blanket 128</t>
  </si>
  <si>
    <t>Board 607 - 75</t>
  </si>
  <si>
    <t>H Board 607</t>
  </si>
  <si>
    <t>Board LTI X-607</t>
  </si>
  <si>
    <t>Board INO X-607</t>
  </si>
  <si>
    <t>Felt 607/64</t>
  </si>
  <si>
    <t>Felt 607/96</t>
  </si>
  <si>
    <t>Felt 607/128</t>
  </si>
  <si>
    <t>Felt 607/160</t>
  </si>
  <si>
    <t>Felt 607/192</t>
  </si>
  <si>
    <t>Felt 607/288</t>
  </si>
  <si>
    <t>Felt 607/384</t>
  </si>
  <si>
    <t>Cerafelt 48</t>
  </si>
  <si>
    <t>Cerafelt 64</t>
  </si>
  <si>
    <t>Cerafelt 96</t>
  </si>
  <si>
    <t>Cerafelt 128</t>
  </si>
  <si>
    <t>Cerafelt 160</t>
  </si>
  <si>
    <t>Cerafelt 192</t>
  </si>
  <si>
    <t>Cerafelt 288</t>
  </si>
  <si>
    <t>Cerafelt 384</t>
  </si>
  <si>
    <t>Ceracarton 85</t>
  </si>
  <si>
    <t>JM23</t>
  </si>
  <si>
    <t>TC140</t>
  </si>
  <si>
    <t>JM26</t>
  </si>
  <si>
    <t>JM28</t>
  </si>
  <si>
    <t>JM30</t>
  </si>
  <si>
    <t>JM32</t>
  </si>
  <si>
    <t>Tri-Mor Blockmix</t>
  </si>
  <si>
    <t>Tri-Mor Coolcast</t>
  </si>
  <si>
    <t>Tri-Mor L.I. Insul. Cast.</t>
  </si>
  <si>
    <t>Tri-Mor Insulite</t>
  </si>
  <si>
    <t>Tri-Mor Insulite HLI</t>
  </si>
  <si>
    <t>Firelite 105 L</t>
  </si>
  <si>
    <t>Firelite 105</t>
  </si>
  <si>
    <t>Firelite 1700</t>
  </si>
  <si>
    <t>Firelite 124</t>
  </si>
  <si>
    <t>Firelite 14 HS</t>
  </si>
  <si>
    <t>Firelite 14</t>
  </si>
  <si>
    <t>Firelite LW HS</t>
  </si>
  <si>
    <t>Firelite 2000 LL</t>
  </si>
  <si>
    <t>Firelite 2300 VLI</t>
  </si>
  <si>
    <t>Firelite 2600 LI</t>
  </si>
  <si>
    <t>Firelite 2700 LI</t>
  </si>
  <si>
    <t>Firelite 2800 LI</t>
  </si>
  <si>
    <t>Firelite 95</t>
  </si>
  <si>
    <t>Dense refractory castables:</t>
  </si>
  <si>
    <t>Tri-Mor HS Castable</t>
  </si>
  <si>
    <t>Tri-Mor Std Castable</t>
  </si>
  <si>
    <t>Tri-Mor Emcast LI</t>
  </si>
  <si>
    <t>Tri-Mor Emcast</t>
  </si>
  <si>
    <t>Tri-Mor Supercast</t>
  </si>
  <si>
    <t>Tri-Mor BF Castable</t>
  </si>
  <si>
    <t>Tri-Mor HT Castable</t>
  </si>
  <si>
    <t>Tri-Mor Midcast</t>
  </si>
  <si>
    <t>Tri-Mor Castable 85</t>
  </si>
  <si>
    <t>Tri-Mor 1700 Castable</t>
  </si>
  <si>
    <t>Tri-Mor Philcast</t>
  </si>
  <si>
    <t>Tri-Mor 1800 Castable</t>
  </si>
  <si>
    <t>Tri-Mor 1800 T HS Castable</t>
  </si>
  <si>
    <t>Tri-Mor Dense Guncrete</t>
  </si>
  <si>
    <t>Tri-Mor Guncrete 140</t>
  </si>
  <si>
    <t>Tri-Mor Guncrete 140 XB</t>
  </si>
  <si>
    <t>Tri-Mor Guncrete 130</t>
  </si>
  <si>
    <t>Tri-Mor Guncrete BFS</t>
  </si>
  <si>
    <t>Tri-Mor Guncrete 160</t>
  </si>
  <si>
    <t>Tri-Mor Insulbond</t>
  </si>
  <si>
    <t>Tri-Mor Guncrete 170</t>
  </si>
  <si>
    <t>Tri-Mor Guncrete 170 F</t>
  </si>
  <si>
    <t>Firecrete 97</t>
  </si>
  <si>
    <t>Firecrete 95</t>
  </si>
  <si>
    <t>Firecrete 4X</t>
  </si>
  <si>
    <t>Firecrete 3X V</t>
  </si>
  <si>
    <t>Firecrete HT</t>
  </si>
  <si>
    <t>Firecrete HT G</t>
  </si>
  <si>
    <t>Firecrete Standard</t>
  </si>
  <si>
    <t>Firecrete 2400</t>
  </si>
  <si>
    <t>Firecrete 2400 G</t>
  </si>
  <si>
    <t>Firecrete C2</t>
  </si>
  <si>
    <t>Low cement castables:</t>
  </si>
  <si>
    <t>Vibrotek 42</t>
  </si>
  <si>
    <t>Tri-Mor LC140</t>
  </si>
  <si>
    <t>Tri-Mor Hicast Super</t>
  </si>
  <si>
    <t>Vibrotek 50</t>
  </si>
  <si>
    <t>Tri-Mor Hicast HTA</t>
  </si>
  <si>
    <t>Vibrotek 60</t>
  </si>
  <si>
    <t>Tri-Mor Hicast HT</t>
  </si>
  <si>
    <t>Tri-Mor Hicast Extra</t>
  </si>
  <si>
    <t>Tri-Mor Hicast Extra Plus</t>
  </si>
  <si>
    <t>Tri-Mor Hicast Extra S</t>
  </si>
  <si>
    <t>Tri-Mor Hicast Extra Cr</t>
  </si>
  <si>
    <t>Tri-Mor Hicast Extra Z</t>
  </si>
  <si>
    <t>Tri-Mor Hicast 80</t>
  </si>
  <si>
    <t>Tri-Mor Hicast 85 SiC</t>
  </si>
  <si>
    <t>Tri-Mor Hicast 90</t>
  </si>
  <si>
    <t>Tri-Mor Alcast Super</t>
  </si>
  <si>
    <t>Tri-Mor Alcast Extra</t>
  </si>
  <si>
    <t>Tri-Mor Alcast Extra HS</t>
  </si>
  <si>
    <t>Tri-Mor Alcast Extra HS F</t>
  </si>
  <si>
    <t>Tri-Mor Morflo 160</t>
  </si>
  <si>
    <t>Tri-Mor Morflo 165</t>
  </si>
  <si>
    <t>Tri-Mor Morflo 170</t>
  </si>
  <si>
    <t>Tri-Mor Morflo 180 Sp</t>
  </si>
  <si>
    <t>Tri-Mor Morflo 180</t>
  </si>
  <si>
    <t>Tri-Mor Morflo 80 SiC</t>
  </si>
  <si>
    <t>Tri-Mor Higun 160</t>
  </si>
  <si>
    <t>Tri-Mor Higun 170</t>
  </si>
  <si>
    <t>Tri-Mor Higun 20 SiC</t>
  </si>
  <si>
    <t>Tri-Mor Higun 80 SiC</t>
  </si>
  <si>
    <t>Tri-Mor Higun Extra Al</t>
  </si>
  <si>
    <t>Tri-Mor Higun MS 2</t>
  </si>
  <si>
    <t>Tri-Mor Higun MS 4</t>
  </si>
  <si>
    <t>Tri-Mor Higun MS 5</t>
  </si>
  <si>
    <t>Plastics:</t>
  </si>
  <si>
    <t>Tri-Mor Plastic Standard (AB)</t>
  </si>
  <si>
    <t>Tri-Mor Plastic Super (AB)</t>
  </si>
  <si>
    <t>Tri-Mor Plastic HT</t>
  </si>
  <si>
    <t>Tri-Mor Plasram 70 P</t>
  </si>
  <si>
    <t>Tri-Mor Plastic Extra (CB)</t>
  </si>
  <si>
    <t>Tri-Mor Plasram 85 P</t>
  </si>
  <si>
    <t>Tri-Mor Plastic SiC</t>
  </si>
  <si>
    <t>Tri-Mor Plastic 90 (CB)</t>
  </si>
  <si>
    <t>Ramming mixes:</t>
  </si>
  <si>
    <t>Casting &amp; gunning plastics:</t>
  </si>
  <si>
    <t>Tri-Mor Plascast Super</t>
  </si>
  <si>
    <t>Tri-Mor Plascast HT</t>
  </si>
  <si>
    <t>Tri-Mor Plascast Extra</t>
  </si>
  <si>
    <t>Tri-Mor Plasgun</t>
  </si>
  <si>
    <t>DATABASE</t>
  </si>
  <si>
    <t>TC26</t>
  </si>
  <si>
    <t>Isolmos 450</t>
  </si>
  <si>
    <t>T °C</t>
  </si>
  <si>
    <t>CO</t>
  </si>
  <si>
    <t>W/mK</t>
  </si>
  <si>
    <r>
      <t>H</t>
    </r>
    <r>
      <rPr>
        <b/>
        <vertAlign val="sub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</si>
  <si>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</si>
  <si>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</si>
  <si>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</si>
  <si>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</si>
  <si>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4</t>
    </r>
  </si>
  <si>
    <r>
      <t>NH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</si>
  <si>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</si>
  <si>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Ceraboard 100</t>
  </si>
  <si>
    <t>Microtherm</t>
  </si>
  <si>
    <t>Ceraboard 115</t>
  </si>
  <si>
    <t>Castable AR 90 (G)</t>
  </si>
  <si>
    <t>F</t>
  </si>
  <si>
    <r>
      <t>T</t>
    </r>
    <r>
      <rPr>
        <vertAlign val="subscript"/>
        <sz val="8"/>
        <rFont val="Arial"/>
        <family val="2"/>
      </rPr>
      <t>6</t>
    </r>
    <r>
      <rPr>
        <sz val="8"/>
        <rFont val="Arial"/>
        <family val="0"/>
      </rPr>
      <t xml:space="preserve"> [°C]</t>
    </r>
  </si>
  <si>
    <t>T6</t>
  </si>
  <si>
    <t>Gas Conductivities kcal/mh°C</t>
  </si>
  <si>
    <t>Air</t>
  </si>
  <si>
    <t>Mix</t>
  </si>
  <si>
    <t>Correct. on air</t>
  </si>
  <si>
    <t>Total</t>
  </si>
  <si>
    <t>Mix %V/V</t>
  </si>
  <si>
    <t>Materials thermal conductivity</t>
  </si>
  <si>
    <t>Thermal conductivity [W/mK] @ average temperature:</t>
  </si>
  <si>
    <t>Material:</t>
  </si>
  <si>
    <t>Temp.</t>
  </si>
  <si>
    <t>Max. Serv.</t>
  </si>
  <si>
    <t>Rock / Mineral wool:</t>
  </si>
  <si>
    <t>Blanket 100</t>
  </si>
  <si>
    <t>Blanket 120</t>
  </si>
  <si>
    <t>Panel 40</t>
  </si>
  <si>
    <t>Panel 50</t>
  </si>
  <si>
    <t>Panel 70</t>
  </si>
  <si>
    <t>Panel 80</t>
  </si>
  <si>
    <t>Panel 115</t>
  </si>
  <si>
    <t>Panel 145</t>
  </si>
  <si>
    <t>Panel 180</t>
  </si>
  <si>
    <t>Microporous:</t>
  </si>
  <si>
    <t>Insulating castables:</t>
  </si>
  <si>
    <t>Firelite 50 I</t>
  </si>
  <si>
    <t>Firelite 2400</t>
  </si>
  <si>
    <t>Firelite 2750</t>
  </si>
  <si>
    <t>870°C</t>
  </si>
  <si>
    <t>Pyro-Bloc R - 160</t>
  </si>
  <si>
    <t>Pyro-Bloc R - 192</t>
  </si>
  <si>
    <t>Pyro-Bloc R - 240</t>
  </si>
  <si>
    <t>Pyro-Bloc Zr - 160</t>
  </si>
  <si>
    <t>Pyro-Bloc Zr - 192</t>
  </si>
  <si>
    <t>Pyro-Bloc Zr - 240</t>
  </si>
  <si>
    <t>Firelite 105 L-G</t>
  </si>
  <si>
    <t>Firelite 124-G</t>
  </si>
  <si>
    <t>Firelite BM (Cast)</t>
  </si>
  <si>
    <t>Firelite BM (Gun)</t>
  </si>
  <si>
    <t>Firelite 124 L (Cast)</t>
  </si>
  <si>
    <t>Firelite 124 L (Gun)</t>
  </si>
  <si>
    <t>Firelite 20 (Cast)</t>
  </si>
  <si>
    <t>Firelite 20 (Gun)</t>
  </si>
  <si>
    <t>Firelite 20 XL-G</t>
  </si>
  <si>
    <t>Firelite 20 XL</t>
  </si>
  <si>
    <t>Firelite 20 X</t>
  </si>
  <si>
    <t>Firelite 20 X-G</t>
  </si>
  <si>
    <t>LOD 607 (Cast)</t>
  </si>
  <si>
    <t>LOD 607 (Throwel)</t>
  </si>
  <si>
    <t>Firelite 14-G</t>
  </si>
  <si>
    <t>Firelite 1230 (Gun)</t>
  </si>
  <si>
    <t>Firelite 1230 (Cast)</t>
  </si>
  <si>
    <t>Firelite LW HS-G</t>
  </si>
  <si>
    <t>Firelite LW (Cast)</t>
  </si>
  <si>
    <t>Firelite LW (Gun)</t>
  </si>
  <si>
    <t>Firelite 2500 (Cast)</t>
  </si>
  <si>
    <t>Firelite 2500 (Gun)</t>
  </si>
  <si>
    <t>Firelite 2000 LL-G</t>
  </si>
  <si>
    <t>Firelite 2200 LL (Cast)</t>
  </si>
  <si>
    <t>Firelite 2200 LL (Gun)</t>
  </si>
  <si>
    <t>Firelite 2300 VLI-G</t>
  </si>
  <si>
    <t>Firelite 2600 LI-G</t>
  </si>
  <si>
    <t>Firecrete 40</t>
  </si>
  <si>
    <t>Firecrete 5X TG</t>
  </si>
  <si>
    <t>Firecrete 5X</t>
  </si>
  <si>
    <t>Firecrete 3X G</t>
  </si>
  <si>
    <t>Firecrete 3X</t>
  </si>
  <si>
    <t>Ram 1650 U</t>
  </si>
  <si>
    <t>Ram 1700 U</t>
  </si>
  <si>
    <t>Ram 1750</t>
  </si>
  <si>
    <t>Ram 1800 UCr</t>
  </si>
  <si>
    <t>Kaowool 1260 Paper</t>
  </si>
  <si>
    <t>Kaowool 1400 Paper</t>
  </si>
  <si>
    <t>Firecrete 2400 HS</t>
  </si>
  <si>
    <t>VALUTAZIONE DEL PROFILO TERMICO</t>
  </si>
  <si>
    <t>A REGIME PERMANENTE</t>
  </si>
  <si>
    <t>Il presente software è proprietà della Thermal Ceramics Italiana ed è da considerare come coperto da segreto industriale</t>
  </si>
  <si>
    <t>È strettamente vietato copiare e/o divulgarne il contenuto senza autorizzazione da parte della Thermal Ceramics Italiana</t>
  </si>
  <si>
    <t>I valori riportati sono il risultato di un calcolo teorico, tenendo presente che l'impianto sia posto all'ombra, in assenza di vento</t>
  </si>
  <si>
    <t>e con un funzionamento regolare e costante del forno. Eventuali fluttuazioni possono verificarsi in funzione delle condizioni</t>
  </si>
  <si>
    <t>ambientali o in presenza di diverse condizioni di temperatura, pressione, etc. all'interno del forno.</t>
  </si>
  <si>
    <t>In nessun caso viene sottintesa o fornita alcuna garanzia circa i valori riportati.</t>
  </si>
  <si>
    <t>MISCELE</t>
  </si>
  <si>
    <t>1 STRATO</t>
  </si>
  <si>
    <t>2 STRATI</t>
  </si>
  <si>
    <t>3 STRATI</t>
  </si>
  <si>
    <t>4 STRATI</t>
  </si>
  <si>
    <t>5 STRATI</t>
  </si>
  <si>
    <t>6 STRATI</t>
  </si>
  <si>
    <t>INDICE</t>
  </si>
  <si>
    <t>Nome miscela:</t>
  </si>
  <si>
    <t>Densità:</t>
  </si>
  <si>
    <t>Nome refrattario:</t>
  </si>
  <si>
    <t>Porosità:</t>
  </si>
  <si>
    <t>Cliente:</t>
  </si>
  <si>
    <t>Impianto:</t>
  </si>
  <si>
    <t>Zona:</t>
  </si>
  <si>
    <t>Miscela gassosa interna:</t>
  </si>
  <si>
    <t>Nome materiali:</t>
  </si>
  <si>
    <t>Spessore</t>
  </si>
  <si>
    <t>Temperatura di esercizio [°C]</t>
  </si>
  <si>
    <t>Temperatura ambiente [°C]</t>
  </si>
  <si>
    <t xml:space="preserve">Velocità vento esterno [m/sec.] </t>
  </si>
  <si>
    <t>Dispersione [W/m²]</t>
  </si>
  <si>
    <r>
      <t>Media T,T</t>
    </r>
    <r>
      <rPr>
        <vertAlign val="subscript"/>
        <sz val="8"/>
        <rFont val="Arial"/>
        <family val="2"/>
      </rPr>
      <t>1</t>
    </r>
  </si>
  <si>
    <t>Esterno carpenteria</t>
  </si>
  <si>
    <t>Totale</t>
  </si>
  <si>
    <r>
      <t>Media T</t>
    </r>
    <r>
      <rPr>
        <vertAlign val="subscript"/>
        <sz val="8"/>
        <rFont val="Arial"/>
        <family val="2"/>
      </rPr>
      <t>1</t>
    </r>
    <r>
      <rPr>
        <sz val="8"/>
        <rFont val="Arial"/>
        <family val="0"/>
      </rPr>
      <t>,T</t>
    </r>
    <r>
      <rPr>
        <vertAlign val="subscript"/>
        <sz val="8"/>
        <rFont val="Arial"/>
        <family val="2"/>
      </rPr>
      <t>2</t>
    </r>
  </si>
  <si>
    <r>
      <t>Media T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,T</t>
    </r>
    <r>
      <rPr>
        <vertAlign val="subscript"/>
        <sz val="8"/>
        <rFont val="Arial"/>
        <family val="2"/>
      </rPr>
      <t>3</t>
    </r>
  </si>
  <si>
    <r>
      <t>Media T</t>
    </r>
    <r>
      <rPr>
        <vertAlign val="subscript"/>
        <sz val="8"/>
        <rFont val="Arial"/>
        <family val="2"/>
      </rPr>
      <t>3</t>
    </r>
    <r>
      <rPr>
        <sz val="8"/>
        <rFont val="Arial"/>
        <family val="0"/>
      </rPr>
      <t>,T</t>
    </r>
    <r>
      <rPr>
        <vertAlign val="subscript"/>
        <sz val="8"/>
        <rFont val="Arial"/>
        <family val="2"/>
      </rPr>
      <t>4</t>
    </r>
  </si>
  <si>
    <r>
      <t>Media T</t>
    </r>
    <r>
      <rPr>
        <vertAlign val="subscript"/>
        <sz val="8"/>
        <rFont val="Arial"/>
        <family val="2"/>
      </rPr>
      <t>4</t>
    </r>
    <r>
      <rPr>
        <sz val="8"/>
        <rFont val="Arial"/>
        <family val="0"/>
      </rPr>
      <t>,T</t>
    </r>
    <r>
      <rPr>
        <vertAlign val="subscript"/>
        <sz val="8"/>
        <rFont val="Arial"/>
        <family val="2"/>
      </rPr>
      <t>5</t>
    </r>
  </si>
  <si>
    <r>
      <t>Media T</t>
    </r>
    <r>
      <rPr>
        <vertAlign val="subscript"/>
        <sz val="8"/>
        <rFont val="Arial"/>
        <family val="2"/>
      </rPr>
      <t>5</t>
    </r>
    <r>
      <rPr>
        <sz val="8"/>
        <rFont val="Arial"/>
        <family val="0"/>
      </rPr>
      <t>,T</t>
    </r>
    <r>
      <rPr>
        <vertAlign val="subscript"/>
        <sz val="8"/>
        <rFont val="Arial"/>
        <family val="2"/>
      </rPr>
      <t>6</t>
    </r>
  </si>
  <si>
    <t>Materiale A</t>
  </si>
  <si>
    <t>Temp. C°</t>
  </si>
  <si>
    <t>Temp. Media</t>
  </si>
  <si>
    <t>risultante W/mK</t>
  </si>
  <si>
    <t>Materiale B</t>
  </si>
  <si>
    <t>Materiale C</t>
  </si>
  <si>
    <t>Materiale D</t>
  </si>
  <si>
    <t>Materiale E</t>
  </si>
  <si>
    <t>Materiale F</t>
  </si>
  <si>
    <t>VARIE</t>
  </si>
  <si>
    <t>Multitherm 550</t>
  </si>
  <si>
    <t>RG 42-44</t>
  </si>
  <si>
    <t>RG 62</t>
  </si>
  <si>
    <t>Promasil 1000 (calsil)</t>
  </si>
  <si>
    <t>Thermo-bloc Superwool 607 HT 160</t>
  </si>
  <si>
    <t>Thermo-bloc Superwool 607 HT 192</t>
  </si>
  <si>
    <t>Thermo-bloc Superwool 607  160</t>
  </si>
  <si>
    <t>Thermo-bloc Superwool 607  192</t>
  </si>
  <si>
    <t>Thermo-bloc RCF  160</t>
  </si>
  <si>
    <t>Thermo-bloc RCF  192</t>
  </si>
  <si>
    <t>Promalight 1000</t>
  </si>
  <si>
    <t>Rescocast 17EC</t>
  </si>
  <si>
    <t>Pannello ROB Kanthal</t>
  </si>
  <si>
    <t>Tri-Mor 1350GP</t>
  </si>
  <si>
    <t>Firekite LW RK</t>
  </si>
  <si>
    <t xml:space="preserve">  980°C</t>
  </si>
  <si>
    <t>Vibrotek 54 HS</t>
  </si>
  <si>
    <t>1500°C</t>
  </si>
  <si>
    <t>Vibrotek 55A</t>
  </si>
  <si>
    <t>1600°C</t>
  </si>
  <si>
    <t>Board 607 HTWB</t>
  </si>
  <si>
    <t>RED CAST 1350</t>
  </si>
  <si>
    <t>Board 607 HT</t>
  </si>
  <si>
    <t>1200°C</t>
  </si>
  <si>
    <t>1200°c</t>
  </si>
  <si>
    <t>Superwool  PLUS D. 96</t>
  </si>
  <si>
    <t>Superwool  PLUS D.128</t>
  </si>
  <si>
    <t>Superwool PLUS D.160</t>
  </si>
  <si>
    <t>1200°</t>
  </si>
  <si>
    <t>Blok 607/800 plus</t>
  </si>
  <si>
    <t>Blok 607/1000 plus</t>
  </si>
  <si>
    <t>Blok 607/1100 plus</t>
  </si>
  <si>
    <t>Superwool  PLUS D. 64</t>
  </si>
  <si>
    <t>peril 25</t>
  </si>
  <si>
    <t>50°/0,07</t>
  </si>
  <si>
    <t>750°/,16</t>
  </si>
  <si>
    <t>peril 35</t>
  </si>
  <si>
    <t>50°/0,08</t>
  </si>
  <si>
    <t>750°/,19</t>
  </si>
  <si>
    <t>peril 65</t>
  </si>
  <si>
    <t>50°/0,19</t>
  </si>
  <si>
    <t>750°/,26</t>
  </si>
  <si>
    <t>BOARD 607 HT</t>
  </si>
  <si>
    <t>1300°C</t>
  </si>
  <si>
    <t>PAPER SW PLUS</t>
  </si>
  <si>
    <t>0,16</t>
  </si>
  <si>
    <t>1000°C</t>
  </si>
  <si>
    <t>SW Plus Aluboard</t>
  </si>
  <si>
    <t>JM26 ECO</t>
  </si>
  <si>
    <t>JM23 ECO</t>
  </si>
  <si>
    <t>SW PLUS BOARD 85</t>
  </si>
  <si>
    <t>VERMICULITE</t>
  </si>
  <si>
    <t>SF450</t>
  </si>
  <si>
    <t>SF600</t>
  </si>
  <si>
    <t>SF750</t>
  </si>
  <si>
    <r>
      <t>Microporoso</t>
    </r>
    <r>
      <rPr>
        <sz val="10"/>
        <rFont val="Arial"/>
        <family val="2"/>
      </rPr>
      <t xml:space="preserve"> WDS 850</t>
    </r>
    <r>
      <rPr>
        <b/>
        <sz val="10"/>
        <rFont val="Arial"/>
        <family val="2"/>
      </rPr>
      <t>/1000HT</t>
    </r>
  </si>
  <si>
    <r>
      <t>850/</t>
    </r>
    <r>
      <rPr>
        <b/>
        <sz val="10"/>
        <rFont val="Arial"/>
        <family val="2"/>
      </rPr>
      <t>1000°C</t>
    </r>
  </si>
  <si>
    <t>Normaton BS</t>
  </si>
  <si>
    <t>Alu60</t>
  </si>
  <si>
    <t>DIPLASTIT B65-3</t>
  </si>
  <si>
    <t>0/0,28</t>
  </si>
  <si>
    <t>Isol-Refractory bricks:</t>
  </si>
  <si>
    <t>refractory bricks</t>
  </si>
  <si>
    <t>TER. ESEMPIO</t>
  </si>
  <si>
    <t>ALUBOARD</t>
  </si>
  <si>
    <t>WDS Multiflex</t>
  </si>
  <si>
    <t>WDS Ultra</t>
  </si>
  <si>
    <t>WDS Lamdaflex</t>
  </si>
  <si>
    <t>Panel 100 kg/mc</t>
  </si>
  <si>
    <t>Kawool Board  1260</t>
  </si>
  <si>
    <t>1260°C</t>
  </si>
  <si>
    <t>Kawool Board  1400</t>
  </si>
  <si>
    <t>1400°C</t>
  </si>
  <si>
    <t>SF 400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</si>
</sst>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it.&quot;\ #,##0;\-&quot;Lit.&quot;\ #,##0"/>
    <numFmt numFmtId="171" formatCode="&quot;Lit.&quot;\ #,##0;[Red]\-&quot;Lit.&quot;\ #,##0"/>
    <numFmt numFmtId="172" formatCode="&quot;Lit.&quot;\ #,##0.00;\-&quot;Lit.&quot;\ #,##0.00"/>
    <numFmt numFmtId="173" formatCode="&quot;Lit.&quot;\ #,##0.00;[Red]\-&quot;Lit.&quot;\ #,##0.00"/>
    <numFmt numFmtId="174" formatCode="_-&quot;Lit.&quot;\ * #,##0_-;\-&quot;Lit.&quot;\ * #,##0_-;_-&quot;Lit.&quot;\ * &quot;-&quot;_-;_-@_-"/>
    <numFmt numFmtId="175" formatCode="_-&quot;Lit.&quot;\ * #,##0.00_-;\-&quot;Lit.&quot;\ * #,##0.00_-;_-&quot;Lit.&quot;\ * &quot;-&quot;??_-;_-@_-"/>
    <numFmt numFmtId="176" formatCode="0.000"/>
    <numFmt numFmtId="177" formatCode="0.0000"/>
    <numFmt numFmtId="178" formatCode="\+\ 0.000"/>
    <numFmt numFmtId="179" formatCode="#,##0.0"/>
    <numFmt numFmtId="180" formatCode="0.0"/>
    <numFmt numFmtId="181" formatCode="#,##0.000"/>
    <numFmt numFmtId="182" formatCode="#,##0.0000"/>
    <numFmt numFmtId="183" formatCode="* 0.000"/>
    <numFmt numFmtId="184" formatCode="*0.000"/>
    <numFmt numFmtId="185" formatCode="\+\ 0.000;\ \-0.000"/>
    <numFmt numFmtId="186" formatCode="\+0.000;\ \-0.000"/>
    <numFmt numFmtId="187" formatCode="d\ mmmm\ yyyy"/>
    <numFmt numFmtId="188" formatCode="dd/mm/yyyy\ \-\ h\:mm"/>
    <numFmt numFmtId="189" formatCode="#,##0\°\C"/>
    <numFmt numFmtId="190" formatCode="0&quot;kg/m³&quot;"/>
    <numFmt numFmtId="191" formatCode="#,###\ &quot;kg/m³&quot;"/>
  </numFmts>
  <fonts count="79">
    <font>
      <sz val="10"/>
      <name val="Arial"/>
      <family val="0"/>
    </font>
    <font>
      <b/>
      <i/>
      <sz val="10"/>
      <name val="Arial"/>
      <family val="2"/>
    </font>
    <font>
      <sz val="10"/>
      <name val="Swis721 BlkEx BT"/>
      <family val="2"/>
    </font>
    <font>
      <sz val="8"/>
      <name val="Arial"/>
      <family val="2"/>
    </font>
    <font>
      <sz val="8"/>
      <name val="Symbol"/>
      <family val="1"/>
    </font>
    <font>
      <b/>
      <i/>
      <sz val="8"/>
      <name val="Arial"/>
      <family val="2"/>
    </font>
    <font>
      <vertAlign val="subscript"/>
      <sz val="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20"/>
      <color indexed="60"/>
      <name val="Swis721 BlkEx BT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Swis721 BlkCn BT"/>
      <family val="2"/>
    </font>
    <font>
      <i/>
      <sz val="12"/>
      <color indexed="10"/>
      <name val="Swis721 Blk BT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vertAlign val="subscript"/>
      <sz val="8"/>
      <name val="Tahoma"/>
      <family val="2"/>
    </font>
    <font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10"/>
      <name val="Swis721 BlkEx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sz val="5.25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vertAlign val="subscript"/>
      <sz val="5"/>
      <color indexed="8"/>
      <name val="Arial"/>
      <family val="0"/>
    </font>
    <font>
      <vertAlign val="subscript"/>
      <sz val="6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sz val="5.5"/>
      <color indexed="8"/>
      <name val="Arial"/>
      <family val="0"/>
    </font>
    <font>
      <vertAlign val="subscript"/>
      <sz val="5.5"/>
      <color indexed="8"/>
      <name val="Arial"/>
      <family val="0"/>
    </font>
    <font>
      <b/>
      <sz val="5.5"/>
      <color indexed="8"/>
      <name val="Arial"/>
      <family val="0"/>
    </font>
    <font>
      <vertAlign val="subscript"/>
      <sz val="5.25"/>
      <color indexed="8"/>
      <name val="Arial"/>
      <family val="0"/>
    </font>
    <font>
      <b/>
      <sz val="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2" applyNumberFormat="0" applyFill="0" applyAlignment="0" applyProtection="0"/>
    <xf numFmtId="0" fontId="66" fillId="21" borderId="3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0" fontId="69" fillId="20" borderId="5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12" fillId="33" borderId="10" xfId="36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3" fillId="0" borderId="1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10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21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hidden="1"/>
    </xf>
    <xf numFmtId="3" fontId="22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" fontId="3" fillId="0" borderId="0" xfId="0" applyNumberFormat="1" applyFont="1" applyAlignment="1" applyProtection="1">
      <alignment vertical="center"/>
      <protection hidden="1"/>
    </xf>
    <xf numFmtId="0" fontId="14" fillId="0" borderId="0" xfId="36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0" fillId="35" borderId="18" xfId="0" applyFill="1" applyBorder="1" applyAlignment="1" applyProtection="1">
      <alignment horizontal="right"/>
      <protection hidden="1"/>
    </xf>
    <xf numFmtId="176" fontId="0" fillId="35" borderId="19" xfId="0" applyNumberFormat="1" applyFill="1" applyBorder="1" applyAlignment="1" applyProtection="1">
      <alignment horizontal="center"/>
      <protection hidden="1"/>
    </xf>
    <xf numFmtId="176" fontId="0" fillId="35" borderId="0" xfId="0" applyNumberFormat="1" applyFill="1" applyBorder="1" applyAlignment="1" applyProtection="1">
      <alignment horizontal="center"/>
      <protection hidden="1"/>
    </xf>
    <xf numFmtId="176" fontId="7" fillId="35" borderId="20" xfId="0" applyNumberFormat="1" applyFont="1" applyFill="1" applyBorder="1" applyAlignment="1" applyProtection="1">
      <alignment horizontal="center"/>
      <protection hidden="1"/>
    </xf>
    <xf numFmtId="186" fontId="1" fillId="35" borderId="0" xfId="0" applyNumberFormat="1" applyFont="1" applyFill="1" applyAlignment="1" applyProtection="1">
      <alignment horizontal="center"/>
      <protection hidden="1"/>
    </xf>
    <xf numFmtId="0" fontId="0" fillId="0" borderId="18" xfId="0" applyBorder="1" applyAlignment="1" applyProtection="1">
      <alignment horizontal="right"/>
      <protection hidden="1"/>
    </xf>
    <xf numFmtId="176" fontId="0" fillId="0" borderId="19" xfId="0" applyNumberFormat="1" applyBorder="1" applyAlignment="1" applyProtection="1">
      <alignment horizontal="center"/>
      <protection hidden="1"/>
    </xf>
    <xf numFmtId="176" fontId="0" fillId="0" borderId="0" xfId="0" applyNumberFormat="1" applyBorder="1" applyAlignment="1" applyProtection="1">
      <alignment horizontal="center"/>
      <protection hidden="1"/>
    </xf>
    <xf numFmtId="176" fontId="7" fillId="0" borderId="20" xfId="0" applyNumberFormat="1" applyFont="1" applyBorder="1" applyAlignment="1" applyProtection="1">
      <alignment horizontal="center"/>
      <protection hidden="1"/>
    </xf>
    <xf numFmtId="186" fontId="1" fillId="0" borderId="0" xfId="0" applyNumberFormat="1" applyFont="1" applyAlignment="1" applyProtection="1">
      <alignment horizontal="center"/>
      <protection hidden="1"/>
    </xf>
    <xf numFmtId="9" fontId="18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/>
      <protection hidden="1"/>
    </xf>
    <xf numFmtId="3" fontId="22" fillId="0" borderId="0" xfId="0" applyNumberFormat="1" applyFont="1" applyBorder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189" fontId="8" fillId="0" borderId="0" xfId="0" applyNumberFormat="1" applyFont="1" applyAlignment="1" applyProtection="1">
      <alignment horizontal="left"/>
      <protection hidden="1"/>
    </xf>
    <xf numFmtId="189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89" fontId="7" fillId="35" borderId="0" xfId="0" applyNumberFormat="1" applyFont="1" applyFill="1" applyAlignment="1" applyProtection="1">
      <alignment horizontal="center"/>
      <protection hidden="1"/>
    </xf>
    <xf numFmtId="189" fontId="0" fillId="0" borderId="0" xfId="0" applyNumberFormat="1" applyAlignment="1" applyProtection="1">
      <alignment horizontal="center"/>
      <protection hidden="1"/>
    </xf>
    <xf numFmtId="4" fontId="0" fillId="35" borderId="0" xfId="0" applyNumberFormat="1" applyFill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182" fontId="0" fillId="35" borderId="0" xfId="0" applyNumberFormat="1" applyFill="1" applyAlignment="1" applyProtection="1">
      <alignment horizontal="center"/>
      <protection hidden="1"/>
    </xf>
    <xf numFmtId="182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6" fillId="0" borderId="0" xfId="0" applyFont="1" applyAlignment="1">
      <alignment horizontal="left" vertical="top"/>
    </xf>
    <xf numFmtId="0" fontId="26" fillId="0" borderId="0" xfId="0" applyFont="1" applyAlignment="1" applyProtection="1">
      <alignment horizontal="left" vertical="top"/>
      <protection hidden="1"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/>
      <protection hidden="1"/>
    </xf>
    <xf numFmtId="0" fontId="7" fillId="0" borderId="22" xfId="0" applyFont="1" applyBorder="1" applyAlignment="1">
      <alignment horizontal="right"/>
    </xf>
    <xf numFmtId="0" fontId="0" fillId="36" borderId="22" xfId="0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23" xfId="0" applyBorder="1" applyAlignment="1" applyProtection="1">
      <alignment/>
      <protection hidden="1"/>
    </xf>
    <xf numFmtId="0" fontId="7" fillId="0" borderId="0" xfId="0" applyFont="1" applyBorder="1" applyAlignment="1">
      <alignment horizontal="right"/>
    </xf>
    <xf numFmtId="0" fontId="0" fillId="36" borderId="0" xfId="0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7" fillId="0" borderId="24" xfId="0" applyFont="1" applyBorder="1" applyAlignment="1">
      <alignment horizontal="left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 horizontal="left"/>
    </xf>
    <xf numFmtId="176" fontId="0" fillId="0" borderId="27" xfId="0" applyNumberFormat="1" applyBorder="1" applyAlignment="1">
      <alignment horizontal="center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176" fontId="0" fillId="37" borderId="30" xfId="0" applyNumberFormat="1" applyFill="1" applyBorder="1" applyAlignment="1" applyProtection="1">
      <alignment horizontal="center"/>
      <protection locked="0"/>
    </xf>
    <xf numFmtId="176" fontId="0" fillId="37" borderId="31" xfId="0" applyNumberFormat="1" applyFill="1" applyBorder="1" applyAlignment="1" applyProtection="1">
      <alignment horizontal="center"/>
      <protection locked="0"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3" fillId="34" borderId="11" xfId="0" applyNumberFormat="1" applyFont="1" applyFill="1" applyBorder="1" applyAlignment="1" applyProtection="1">
      <alignment horizontal="center" vertical="center"/>
      <protection hidden="1"/>
    </xf>
    <xf numFmtId="3" fontId="3" fillId="33" borderId="11" xfId="0" applyNumberFormat="1" applyFont="1" applyFill="1" applyBorder="1" applyAlignment="1" applyProtection="1">
      <alignment horizontal="center" vertical="center"/>
      <protection hidden="1"/>
    </xf>
    <xf numFmtId="0" fontId="3" fillId="38" borderId="11" xfId="0" applyFont="1" applyFill="1" applyBorder="1" applyAlignment="1" applyProtection="1">
      <alignment horizontal="center" vertical="center"/>
      <protection locked="0"/>
    </xf>
    <xf numFmtId="176" fontId="3" fillId="38" borderId="11" xfId="0" applyNumberFormat="1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3" fontId="10" fillId="38" borderId="11" xfId="0" applyNumberFormat="1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Alignment="1" applyProtection="1">
      <alignment vertical="center"/>
      <protection hidden="1"/>
    </xf>
    <xf numFmtId="0" fontId="7" fillId="38" borderId="0" xfId="0" applyFont="1" applyFill="1" applyAlignment="1" applyProtection="1">
      <alignment/>
      <protection hidden="1"/>
    </xf>
    <xf numFmtId="179" fontId="10" fillId="38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176" fontId="3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/>
      <protection hidden="1" locked="0"/>
    </xf>
    <xf numFmtId="176" fontId="3" fillId="0" borderId="11" xfId="0" applyNumberFormat="1" applyFont="1" applyBorder="1" applyAlignment="1" applyProtection="1">
      <alignment horizontal="center" vertical="center"/>
      <protection hidden="1" locked="0"/>
    </xf>
    <xf numFmtId="3" fontId="3" fillId="0" borderId="11" xfId="0" applyNumberFormat="1" applyFont="1" applyBorder="1" applyAlignment="1" applyProtection="1">
      <alignment horizontal="center" vertical="center"/>
      <protection hidden="1" locked="0"/>
    </xf>
    <xf numFmtId="179" fontId="3" fillId="0" borderId="11" xfId="0" applyNumberFormat="1" applyFont="1" applyBorder="1" applyAlignment="1" applyProtection="1">
      <alignment horizontal="center" vertical="center"/>
      <protection hidden="1" locked="0"/>
    </xf>
    <xf numFmtId="189" fontId="0" fillId="0" borderId="0" xfId="0" applyNumberFormat="1" applyFont="1" applyAlignment="1" applyProtection="1">
      <alignment horizontal="center"/>
      <protection hidden="1"/>
    </xf>
    <xf numFmtId="4" fontId="0" fillId="35" borderId="0" xfId="0" applyNumberFormat="1" applyFont="1" applyFill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4" fontId="0" fillId="35" borderId="0" xfId="0" applyNumberFormat="1" applyFill="1" applyAlignment="1" applyProtection="1" quotePrefix="1">
      <alignment horizontal="center"/>
      <protection hidden="1"/>
    </xf>
    <xf numFmtId="4" fontId="7" fillId="35" borderId="0" xfId="0" applyNumberFormat="1" applyFont="1" applyFill="1" applyAlignment="1" applyProtection="1">
      <alignment horizontal="center"/>
      <protection hidden="1"/>
    </xf>
    <xf numFmtId="4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189" fontId="0" fillId="0" borderId="0" xfId="0" applyNumberForma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33" xfId="0" applyFont="1" applyBorder="1" applyAlignment="1" applyProtection="1">
      <alignment horizontal="left"/>
      <protection hidden="1" locked="0"/>
    </xf>
    <xf numFmtId="0" fontId="3" fillId="0" borderId="12" xfId="0" applyFont="1" applyBorder="1" applyAlignment="1" applyProtection="1">
      <alignment horizontal="left"/>
      <protection hidden="1" locked="0"/>
    </xf>
    <xf numFmtId="0" fontId="3" fillId="0" borderId="34" xfId="0" applyFont="1" applyBorder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left"/>
      <protection hidden="1" locked="0"/>
    </xf>
    <xf numFmtId="0" fontId="1" fillId="0" borderId="12" xfId="0" applyFont="1" applyBorder="1" applyAlignment="1" applyProtection="1">
      <alignment horizontal="left"/>
      <protection hidden="1" locked="0"/>
    </xf>
    <xf numFmtId="0" fontId="1" fillId="0" borderId="34" xfId="0" applyFont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3" fillId="36" borderId="35" xfId="36" applyFont="1" applyFill="1" applyBorder="1" applyAlignment="1" applyProtection="1">
      <alignment horizontal="center"/>
      <protection/>
    </xf>
    <xf numFmtId="0" fontId="13" fillId="36" borderId="36" xfId="36" applyFont="1" applyFill="1" applyBorder="1" applyAlignment="1" applyProtection="1">
      <alignment horizontal="center"/>
      <protection/>
    </xf>
    <xf numFmtId="0" fontId="13" fillId="36" borderId="37" xfId="36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33" borderId="35" xfId="36" applyFont="1" applyFill="1" applyBorder="1" applyAlignment="1" applyProtection="1">
      <alignment horizontal="center"/>
      <protection/>
    </xf>
    <xf numFmtId="0" fontId="13" fillId="33" borderId="36" xfId="36" applyFont="1" applyFill="1" applyBorder="1" applyAlignment="1" applyProtection="1">
      <alignment horizontal="center"/>
      <protection/>
    </xf>
    <xf numFmtId="0" fontId="13" fillId="33" borderId="37" xfId="36" applyFont="1" applyFill="1" applyBorder="1" applyAlignment="1" applyProtection="1">
      <alignment horizontal="center"/>
      <protection/>
    </xf>
    <xf numFmtId="0" fontId="13" fillId="39" borderId="35" xfId="36" applyFont="1" applyFill="1" applyBorder="1" applyAlignment="1" applyProtection="1">
      <alignment horizontal="center"/>
      <protection/>
    </xf>
    <xf numFmtId="0" fontId="13" fillId="39" borderId="36" xfId="36" applyFont="1" applyFill="1" applyBorder="1" applyAlignment="1" applyProtection="1">
      <alignment horizontal="center"/>
      <protection/>
    </xf>
    <xf numFmtId="0" fontId="13" fillId="39" borderId="37" xfId="36" applyFont="1" applyFill="1" applyBorder="1" applyAlignment="1" applyProtection="1">
      <alignment horizontal="center"/>
      <protection/>
    </xf>
    <xf numFmtId="0" fontId="7" fillId="35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13" fillId="33" borderId="35" xfId="36" applyFont="1" applyFill="1" applyBorder="1" applyAlignment="1" applyProtection="1">
      <alignment horizontal="center"/>
      <protection hidden="1"/>
    </xf>
    <xf numFmtId="0" fontId="13" fillId="33" borderId="37" xfId="36" applyFont="1" applyFill="1" applyBorder="1" applyAlignment="1" applyProtection="1">
      <alignment horizontal="center"/>
      <protection hidden="1"/>
    </xf>
    <xf numFmtId="0" fontId="14" fillId="0" borderId="0" xfId="36" applyFont="1" applyFill="1" applyBorder="1" applyAlignment="1" applyProtection="1">
      <alignment horizontal="right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191" fontId="18" fillId="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left" vertical="center"/>
      <protection hidden="1"/>
    </xf>
    <xf numFmtId="2" fontId="1" fillId="40" borderId="42" xfId="0" applyNumberFormat="1" applyFont="1" applyFill="1" applyBorder="1" applyAlignment="1" applyProtection="1">
      <alignment horizontal="center" vertical="center"/>
      <protection locked="0"/>
    </xf>
    <xf numFmtId="2" fontId="1" fillId="40" borderId="43" xfId="0" applyNumberFormat="1" applyFont="1" applyFill="1" applyBorder="1" applyAlignment="1" applyProtection="1">
      <alignment horizontal="center" vertical="center"/>
      <protection locked="0"/>
    </xf>
    <xf numFmtId="2" fontId="1" fillId="40" borderId="44" xfId="0" applyNumberFormat="1" applyFont="1" applyFill="1" applyBorder="1" applyAlignment="1" applyProtection="1">
      <alignment horizontal="center" vertical="center"/>
      <protection hidden="1"/>
    </xf>
    <xf numFmtId="2" fontId="1" fillId="40" borderId="45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7025"/>
          <c:w val="0.95875"/>
          <c:h val="0.85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6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'1 strato'!$N$23:$N$39</c:f>
              <c:numCache/>
            </c:numRef>
          </c:xVal>
          <c:yVal>
            <c:numRef>
              <c:f>'1 strato'!$O$23:$O$39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strato'!$N$23:$N$39</c:f>
              <c:numCache/>
            </c:numRef>
          </c:xVal>
          <c:yVal>
            <c:numRef>
              <c:f>'1 strato'!$Q$23:$Q$39</c:f>
              <c:numCache/>
            </c:numRef>
          </c:yVal>
          <c:smooth val="0"/>
        </c:ser>
        <c:axId val="56818908"/>
        <c:axId val="41608125"/>
      </c:scatterChart>
      <c:valAx>
        <c:axId val="5681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5"/>
        <c:crosses val="autoZero"/>
        <c:crossBetween val="midCat"/>
        <c:dispUnits/>
      </c:valAx>
      <c:valAx>
        <c:axId val="4160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71"/>
          <c:w val="0.924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'2 strati'!$N$26:$N$42</c:f>
              <c:numCache/>
            </c:numRef>
          </c:xVal>
          <c:yVal>
            <c:numRef>
              <c:f>'2 strati'!$O$26:$O$42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strati'!$N$26:$N$42</c:f>
              <c:numCache/>
            </c:numRef>
          </c:xVal>
          <c:yVal>
            <c:numRef>
              <c:f>'2 strati'!$Q$26:$Q$42</c:f>
              <c:numCache/>
            </c:numRef>
          </c:yVal>
          <c:smooth val="0"/>
        </c:ser>
        <c:axId val="38928806"/>
        <c:axId val="14814935"/>
      </c:scatterChart>
      <c:valAx>
        <c:axId val="389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935"/>
        <c:crosses val="autoZero"/>
        <c:crossBetween val="midCat"/>
        <c:dispUnits/>
      </c:valAx>
      <c:valAx>
        <c:axId val="14814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6675"/>
          <c:w val="0.94675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6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6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6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 strati'!$N$29:$N$45</c:f>
              <c:numCache/>
            </c:numRef>
          </c:xVal>
          <c:yVal>
            <c:numRef>
              <c:f>'3 strati'!$O$29:$O$45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 strati'!$N$29:$N$45</c:f>
              <c:numCache/>
            </c:numRef>
          </c:xVal>
          <c:yVal>
            <c:numRef>
              <c:f>'3 strati'!$Q$29:$Q$45</c:f>
              <c:numCache/>
            </c:numRef>
          </c:yVal>
          <c:smooth val="0"/>
        </c:ser>
        <c:axId val="66225552"/>
        <c:axId val="59159057"/>
      </c:scatterChart>
      <c:valAx>
        <c:axId val="6622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9057"/>
        <c:crosses val="autoZero"/>
        <c:crossBetween val="midCat"/>
        <c:dispUnits/>
      </c:valAx>
      <c:valAx>
        <c:axId val="59159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"/>
          <c:w val="0.92575"/>
          <c:h val="0.8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'4 strati'!$N$32:$N$48</c:f>
              <c:numCache/>
            </c:numRef>
          </c:xVal>
          <c:yVal>
            <c:numRef>
              <c:f>'4 strati'!$O$32:$O$48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strati'!$N$32:$N$48</c:f>
              <c:numCache/>
            </c:numRef>
          </c:xVal>
          <c:yVal>
            <c:numRef>
              <c:f>'4 strati'!$Q$32:$Q$48</c:f>
              <c:numCache/>
            </c:numRef>
          </c:yVal>
          <c:smooth val="0"/>
        </c:ser>
        <c:axId val="62669466"/>
        <c:axId val="27154283"/>
      </c:scatterChart>
      <c:valAx>
        <c:axId val="6266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4283"/>
        <c:crosses val="autoZero"/>
        <c:crossBetween val="midCat"/>
        <c:dispUnits/>
      </c:valAx>
      <c:valAx>
        <c:axId val="27154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9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175"/>
          <c:w val="0.95125"/>
          <c:h val="0.87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'5 strati'!$N$35:$N$51</c:f>
              <c:numCache/>
            </c:numRef>
          </c:xVal>
          <c:yVal>
            <c:numRef>
              <c:f>'5 strati'!$O$35:$O$51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strati'!$N$35:$N$51</c:f>
              <c:numCache/>
            </c:numRef>
          </c:xVal>
          <c:yVal>
            <c:numRef>
              <c:f>'5 strati'!$Q$35:$Q$51</c:f>
              <c:numCache/>
            </c:numRef>
          </c:yVal>
          <c:smooth val="0"/>
        </c:ser>
        <c:axId val="43061956"/>
        <c:axId val="52013285"/>
      </c:scatterChart>
      <c:valAx>
        <c:axId val="430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3285"/>
        <c:crosses val="autoZero"/>
        <c:crossBetween val="midCat"/>
        <c:dispUnits/>
      </c:valAx>
      <c:valAx>
        <c:axId val="52013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9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175"/>
          <c:w val="0.95125"/>
          <c:h val="0.87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'6 strati'!$N$38:$N$57</c:f>
              <c:numCache/>
            </c:numRef>
          </c:xVal>
          <c:yVal>
            <c:numRef>
              <c:f>'6 strati'!$O$38:$O$57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 strati'!$N$38:$N$57</c:f>
              <c:numCache/>
            </c:numRef>
          </c:xVal>
          <c:yVal>
            <c:numRef>
              <c:f>'6 strati'!$Q$38:$Q$57</c:f>
              <c:numCache/>
            </c:numRef>
          </c:yVal>
          <c:smooth val="0"/>
        </c:ser>
        <c:axId val="65466382"/>
        <c:axId val="52326527"/>
      </c:scatterChart>
      <c:valAx>
        <c:axId val="6546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6527"/>
        <c:crosses val="autoZero"/>
        <c:crossBetween val="midCat"/>
        <c:dispUnits/>
      </c:valAx>
      <c:valAx>
        <c:axId val="52326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6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19</xdr:row>
      <xdr:rowOff>9525</xdr:rowOff>
    </xdr:from>
    <xdr:to>
      <xdr:col>9</xdr:col>
      <xdr:colOff>457200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333500" y="2847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22</xdr:row>
      <xdr:rowOff>9525</xdr:rowOff>
    </xdr:from>
    <xdr:to>
      <xdr:col>9</xdr:col>
      <xdr:colOff>457200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333500" y="3228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9525</xdr:rowOff>
    </xdr:from>
    <xdr:to>
      <xdr:col>9</xdr:col>
      <xdr:colOff>457200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333500" y="3609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28</xdr:row>
      <xdr:rowOff>9525</xdr:rowOff>
    </xdr:from>
    <xdr:to>
      <xdr:col>9</xdr:col>
      <xdr:colOff>457200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1333500" y="3990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9525</xdr:rowOff>
    </xdr:from>
    <xdr:to>
      <xdr:col>9</xdr:col>
      <xdr:colOff>457200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333500" y="4371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34</xdr:row>
      <xdr:rowOff>9525</xdr:rowOff>
    </xdr:from>
    <xdr:to>
      <xdr:col>9</xdr:col>
      <xdr:colOff>457200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333500" y="4752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56"/>
  <sheetViews>
    <sheetView showGridLines="0" zoomScalePageLayoutView="0" workbookViewId="0" topLeftCell="A1">
      <selection activeCell="M14" sqref="M14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1.7109375" style="3" customWidth="1"/>
    <col min="11" max="16384" width="9.140625" style="3" customWidth="1"/>
  </cols>
  <sheetData>
    <row r="1" spans="1:10" ht="13.5" thickBot="1">
      <c r="A1" s="2" t="s">
        <v>267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2:10" ht="12.75">
      <c r="B2" s="133" t="s">
        <v>252</v>
      </c>
      <c r="C2" s="133"/>
      <c r="D2" s="133"/>
      <c r="E2" s="133"/>
      <c r="F2" s="133"/>
      <c r="G2" s="133"/>
      <c r="H2" s="133"/>
      <c r="I2" s="133"/>
      <c r="J2" s="133"/>
    </row>
    <row r="3" ht="9.75" customHeight="1"/>
    <row r="4" spans="4:9" ht="12.75">
      <c r="D4" s="4" t="s">
        <v>272</v>
      </c>
      <c r="E4" s="134" t="s">
        <v>363</v>
      </c>
      <c r="F4" s="135"/>
      <c r="G4" s="135"/>
      <c r="H4" s="135"/>
      <c r="I4" s="136"/>
    </row>
    <row r="5" spans="4:9" ht="12.75">
      <c r="D5" s="4" t="s">
        <v>273</v>
      </c>
      <c r="E5" s="130"/>
      <c r="F5" s="131"/>
      <c r="G5" s="131"/>
      <c r="H5" s="131"/>
      <c r="I5" s="132"/>
    </row>
    <row r="6" spans="4:9" ht="12.75">
      <c r="D6" s="4" t="s">
        <v>274</v>
      </c>
      <c r="E6" s="130"/>
      <c r="F6" s="131"/>
      <c r="G6" s="131"/>
      <c r="H6" s="131"/>
      <c r="I6" s="132"/>
    </row>
    <row r="7" spans="4:9" ht="12.75">
      <c r="D7" s="4" t="s">
        <v>275</v>
      </c>
      <c r="E7" s="130"/>
      <c r="F7" s="131"/>
      <c r="G7" s="131"/>
      <c r="H7" s="131"/>
      <c r="I7" s="132"/>
    </row>
    <row r="8" ht="12.75"/>
    <row r="9" spans="1:10" ht="12.75">
      <c r="A9" s="5"/>
      <c r="B9" s="6"/>
      <c r="C9" s="127" t="s">
        <v>276</v>
      </c>
      <c r="D9" s="127"/>
      <c r="E9" s="127"/>
      <c r="F9" s="7" t="s">
        <v>277</v>
      </c>
      <c r="G9" s="8" t="s">
        <v>0</v>
      </c>
      <c r="H9" s="6"/>
      <c r="I9" s="6"/>
      <c r="J9" s="6"/>
    </row>
    <row r="10" spans="1:10" ht="12.75">
      <c r="A10" s="5"/>
      <c r="B10" s="6"/>
      <c r="C10" s="127"/>
      <c r="D10" s="127"/>
      <c r="E10" s="127"/>
      <c r="F10" s="7" t="s">
        <v>1</v>
      </c>
      <c r="G10" s="7" t="s">
        <v>2</v>
      </c>
      <c r="H10" s="6"/>
      <c r="I10" s="115">
        <v>400</v>
      </c>
      <c r="J10" s="6" t="s">
        <v>278</v>
      </c>
    </row>
    <row r="11" spans="1:10" ht="12.75">
      <c r="A11" s="5"/>
      <c r="B11" s="10" t="s">
        <v>3</v>
      </c>
      <c r="C11" s="128" t="s">
        <v>364</v>
      </c>
      <c r="D11" s="128"/>
      <c r="E11" s="128"/>
      <c r="F11" s="113">
        <v>25</v>
      </c>
      <c r="G11" s="114">
        <v>0.052</v>
      </c>
      <c r="H11" s="6"/>
      <c r="I11" s="115">
        <v>20</v>
      </c>
      <c r="J11" s="6" t="s">
        <v>279</v>
      </c>
    </row>
    <row r="12" spans="1:10" ht="12.75">
      <c r="A12" s="5"/>
      <c r="B12" s="10"/>
      <c r="C12" s="12"/>
      <c r="D12" s="13"/>
      <c r="E12" s="6"/>
      <c r="F12" s="6"/>
      <c r="G12" s="6"/>
      <c r="H12" s="6"/>
      <c r="I12" s="116">
        <v>0</v>
      </c>
      <c r="J12" s="6" t="s">
        <v>280</v>
      </c>
    </row>
    <row r="13" spans="1:10" ht="12.75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5"/>
      <c r="B14" s="6"/>
      <c r="C14" s="6"/>
      <c r="D14" s="6"/>
      <c r="E14" s="14">
        <f>((I10-I11)/(0.02+((F11/1000)/(G11*0.86))+(1/(10+(I12*3.2)))))/0.86</f>
        <v>650.719215975552</v>
      </c>
      <c r="F14" s="129" t="s">
        <v>281</v>
      </c>
      <c r="G14" s="129"/>
      <c r="H14" s="129"/>
      <c r="I14" s="6"/>
      <c r="J14" s="6"/>
    </row>
    <row r="15" spans="1:10" ht="4.5" customHeight="1">
      <c r="A15" s="5"/>
      <c r="B15" s="6"/>
      <c r="C15" s="6"/>
      <c r="D15" s="6"/>
      <c r="E15" s="16"/>
      <c r="F15" s="15"/>
      <c r="G15" s="15"/>
      <c r="H15" s="15"/>
      <c r="I15" s="6"/>
      <c r="J15" s="6"/>
    </row>
    <row r="16" spans="1:10" ht="12.75">
      <c r="A16" s="5"/>
      <c r="B16" s="6"/>
      <c r="C16" s="6"/>
      <c r="D16" s="6"/>
      <c r="E16" s="14">
        <f>I10-((E14*0.86)*0.02)</f>
        <v>388.8076294852205</v>
      </c>
      <c r="F16" s="6" t="s">
        <v>8</v>
      </c>
      <c r="G16" s="6"/>
      <c r="H16" s="9">
        <f>AVERAGE(E16:E18)</f>
        <v>232.38474102955897</v>
      </c>
      <c r="I16" s="129" t="s">
        <v>282</v>
      </c>
      <c r="J16" s="129"/>
    </row>
    <row r="17" spans="1:10" ht="4.5" customHeight="1">
      <c r="A17" s="5"/>
      <c r="B17" s="6"/>
      <c r="C17" s="6"/>
      <c r="D17" s="6"/>
      <c r="E17" s="16"/>
      <c r="F17" s="6"/>
      <c r="G17" s="6"/>
      <c r="H17" s="6"/>
      <c r="I17" s="15"/>
      <c r="J17" s="15"/>
    </row>
    <row r="18" spans="1:10" ht="12.75">
      <c r="A18" s="5"/>
      <c r="B18" s="126" t="s">
        <v>283</v>
      </c>
      <c r="C18" s="126"/>
      <c r="D18" s="126"/>
      <c r="E18" s="14">
        <f>E16-((E14*0.86)*((F11/1000)/(G11*0.86)))</f>
        <v>75.96185257389743</v>
      </c>
      <c r="F18" s="6" t="s">
        <v>19</v>
      </c>
      <c r="G18" s="6"/>
      <c r="H18" s="6"/>
      <c r="I18" s="6"/>
      <c r="J18" s="6"/>
    </row>
    <row r="23" spans="14:17" ht="12.75">
      <c r="N23" s="26">
        <v>0</v>
      </c>
      <c r="O23" s="27">
        <f>E16</f>
        <v>388.8076294852205</v>
      </c>
      <c r="P23" s="26" t="s">
        <v>9</v>
      </c>
      <c r="Q23" s="27">
        <f>$E$18-30</f>
        <v>45.96185257389743</v>
      </c>
    </row>
    <row r="24" spans="14:17" ht="12.75">
      <c r="N24" s="26">
        <f>N23</f>
        <v>0</v>
      </c>
      <c r="O24" s="26">
        <f>O23</f>
        <v>388.8076294852205</v>
      </c>
      <c r="P24" s="26"/>
      <c r="Q24" s="27">
        <f>$I$10</f>
        <v>400</v>
      </c>
    </row>
    <row r="25" spans="2:17" ht="12.75">
      <c r="B25" s="19"/>
      <c r="C25" s="19"/>
      <c r="D25" s="19"/>
      <c r="E25" s="19"/>
      <c r="F25" s="19"/>
      <c r="G25" s="19"/>
      <c r="H25" s="19"/>
      <c r="I25" s="19"/>
      <c r="J25" s="19"/>
      <c r="N25" s="26">
        <f>AVERAGE(N23,N26)</f>
        <v>12.5</v>
      </c>
      <c r="O25" s="26">
        <f>AVERAGE(O23,O26)</f>
        <v>232.38474102955897</v>
      </c>
      <c r="P25" s="26" t="s">
        <v>3</v>
      </c>
      <c r="Q25" s="26"/>
    </row>
    <row r="26" spans="2:17" ht="12.75">
      <c r="B26" s="19"/>
      <c r="C26" s="19"/>
      <c r="D26" s="19"/>
      <c r="E26" s="19"/>
      <c r="F26" s="19"/>
      <c r="G26" s="19"/>
      <c r="H26" s="19"/>
      <c r="I26" s="19"/>
      <c r="J26" s="19"/>
      <c r="N26" s="26">
        <f>F11</f>
        <v>25</v>
      </c>
      <c r="O26" s="27">
        <f>E18</f>
        <v>75.96185257389743</v>
      </c>
      <c r="P26" s="26" t="s">
        <v>10</v>
      </c>
      <c r="Q26" s="27">
        <f>$E$18-30</f>
        <v>45.96185257389743</v>
      </c>
    </row>
    <row r="27" spans="2:17" ht="12.75">
      <c r="B27" s="19"/>
      <c r="C27" s="19"/>
      <c r="D27" s="19"/>
      <c r="E27" s="19"/>
      <c r="F27" s="19"/>
      <c r="G27" s="19"/>
      <c r="H27" s="19"/>
      <c r="I27" s="19"/>
      <c r="J27" s="19"/>
      <c r="N27" s="26">
        <f>N26</f>
        <v>25</v>
      </c>
      <c r="O27" s="26">
        <f>O26</f>
        <v>75.96185257389743</v>
      </c>
      <c r="P27" s="26"/>
      <c r="Q27" s="27">
        <f>$I$10</f>
        <v>400</v>
      </c>
    </row>
    <row r="28" spans="2:10" ht="12.75">
      <c r="B28" s="19"/>
      <c r="C28" s="19"/>
      <c r="D28" s="19"/>
      <c r="E28" s="19"/>
      <c r="F28" s="19"/>
      <c r="G28" s="19"/>
      <c r="H28" s="19"/>
      <c r="I28" s="19"/>
      <c r="J28" s="19"/>
    </row>
    <row r="29" spans="2:17" ht="12.75">
      <c r="B29" s="19"/>
      <c r="C29" s="19"/>
      <c r="D29" s="19"/>
      <c r="E29" s="19"/>
      <c r="F29" s="19"/>
      <c r="G29" s="19"/>
      <c r="H29" s="19"/>
      <c r="I29" s="19"/>
      <c r="J29" s="19"/>
      <c r="O29" s="18"/>
      <c r="Q29" s="18"/>
    </row>
    <row r="30" spans="2:17" ht="12.75">
      <c r="B30" s="19"/>
      <c r="C30" s="19"/>
      <c r="D30" s="19"/>
      <c r="E30" s="19"/>
      <c r="F30" s="19"/>
      <c r="G30" s="19"/>
      <c r="H30" s="19"/>
      <c r="I30" s="19"/>
      <c r="J30" s="19"/>
      <c r="Q30" s="18"/>
    </row>
    <row r="31" spans="2:10" ht="12.75">
      <c r="B31" s="19"/>
      <c r="C31" s="19"/>
      <c r="D31" s="19"/>
      <c r="E31" s="19"/>
      <c r="F31" s="19"/>
      <c r="G31" s="19"/>
      <c r="H31" s="19"/>
      <c r="I31" s="19"/>
      <c r="J31" s="19"/>
    </row>
    <row r="32" spans="2:17" ht="12.75">
      <c r="B32" s="19"/>
      <c r="C32" s="19"/>
      <c r="D32" s="19"/>
      <c r="E32" s="19"/>
      <c r="F32" s="19"/>
      <c r="G32" s="19"/>
      <c r="H32" s="19"/>
      <c r="I32" s="19"/>
      <c r="J32" s="19"/>
      <c r="O32" s="18"/>
      <c r="Q32" s="18"/>
    </row>
    <row r="33" spans="2:17" ht="12.75">
      <c r="B33" s="19"/>
      <c r="C33" s="19"/>
      <c r="D33" s="19"/>
      <c r="E33" s="19"/>
      <c r="F33" s="19"/>
      <c r="G33" s="19"/>
      <c r="H33" s="19"/>
      <c r="I33" s="19"/>
      <c r="J33" s="19"/>
      <c r="Q33" s="18"/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7" ht="12.75">
      <c r="B35" s="19"/>
      <c r="C35" s="19"/>
      <c r="D35" s="19"/>
      <c r="E35" s="19"/>
      <c r="F35" s="19"/>
      <c r="G35" s="19"/>
      <c r="H35" s="19"/>
      <c r="I35" s="19"/>
      <c r="J35" s="19"/>
      <c r="O35" s="18"/>
      <c r="Q35" s="18"/>
    </row>
    <row r="36" spans="2:17" ht="12.75">
      <c r="B36" s="19"/>
      <c r="C36" s="19"/>
      <c r="D36" s="19"/>
      <c r="E36" s="19"/>
      <c r="F36" s="19"/>
      <c r="G36" s="19"/>
      <c r="H36" s="19"/>
      <c r="I36" s="19"/>
      <c r="J36" s="19"/>
      <c r="Q36" s="18"/>
    </row>
    <row r="37" spans="2:10" ht="4.5" customHeight="1">
      <c r="B37" s="19"/>
      <c r="C37" s="19"/>
      <c r="D37" s="19"/>
      <c r="E37" s="19"/>
      <c r="F37" s="19"/>
      <c r="G37" s="19"/>
      <c r="H37" s="19"/>
      <c r="I37" s="19"/>
      <c r="J37" s="19"/>
    </row>
    <row r="38" spans="2:17" ht="4.5" customHeight="1">
      <c r="B38" s="19"/>
      <c r="C38" s="19"/>
      <c r="D38" s="19"/>
      <c r="E38" s="19"/>
      <c r="F38" s="19"/>
      <c r="G38" s="19"/>
      <c r="H38" s="19"/>
      <c r="I38" s="19"/>
      <c r="J38" s="19"/>
      <c r="O38" s="18"/>
      <c r="Q38" s="18"/>
    </row>
    <row r="39" spans="2:17" ht="4.5" customHeight="1">
      <c r="B39" s="19"/>
      <c r="C39" s="19"/>
      <c r="D39" s="19"/>
      <c r="E39" s="19"/>
      <c r="F39" s="19"/>
      <c r="G39" s="19"/>
      <c r="H39" s="19"/>
      <c r="I39" s="19"/>
      <c r="J39" s="19"/>
      <c r="Q39" s="18"/>
    </row>
    <row r="40" spans="2:10" ht="4.5" customHeight="1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4.5" customHeight="1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2.7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2.7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2.75">
      <c r="B44" s="19"/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  <row r="46" spans="3:10" ht="12.75">
      <c r="C46" s="19"/>
      <c r="D46" s="19"/>
      <c r="E46" s="19"/>
      <c r="F46" s="19"/>
      <c r="G46" s="19"/>
      <c r="H46" s="19"/>
      <c r="I46" s="19"/>
      <c r="J46" s="19"/>
    </row>
    <row r="47" ht="12.75" customHeight="1"/>
    <row r="50" spans="2:10" ht="12.75">
      <c r="B50" s="20"/>
      <c r="C50" s="68" t="s">
        <v>256</v>
      </c>
      <c r="D50" s="20"/>
      <c r="E50" s="20"/>
      <c r="F50" s="20"/>
      <c r="G50" s="20"/>
      <c r="H50" s="20"/>
      <c r="I50" s="20"/>
      <c r="J50" s="20"/>
    </row>
    <row r="51" spans="2:10" ht="12.75">
      <c r="B51" s="20"/>
      <c r="C51" s="69" t="s">
        <v>257</v>
      </c>
      <c r="D51" s="20"/>
      <c r="E51" s="20"/>
      <c r="F51" s="20"/>
      <c r="G51" s="20"/>
      <c r="H51" s="20"/>
      <c r="I51" s="20"/>
      <c r="J51" s="20"/>
    </row>
    <row r="52" spans="2:10" ht="12.75">
      <c r="B52" s="67"/>
      <c r="C52" s="69" t="s">
        <v>258</v>
      </c>
      <c r="D52" s="20"/>
      <c r="E52" s="20"/>
      <c r="F52" s="20"/>
      <c r="G52" s="20"/>
      <c r="H52" s="20"/>
      <c r="I52" s="20"/>
      <c r="J52" s="20"/>
    </row>
    <row r="53" spans="2:10" ht="12.75">
      <c r="B53" s="67"/>
      <c r="C53" s="69" t="s">
        <v>259</v>
      </c>
      <c r="D53" s="20"/>
      <c r="E53" s="20"/>
      <c r="F53" s="20"/>
      <c r="G53" s="20"/>
      <c r="H53" s="20"/>
      <c r="I53" s="20"/>
      <c r="J53" s="20"/>
    </row>
    <row r="55" ht="12.75">
      <c r="C55" s="21"/>
    </row>
    <row r="56" spans="2:10" ht="15">
      <c r="B56" s="22"/>
      <c r="C56" s="23"/>
      <c r="D56" s="22"/>
      <c r="E56" s="22"/>
      <c r="F56" s="22"/>
      <c r="G56" s="22"/>
      <c r="H56" s="22"/>
      <c r="I56" s="22"/>
      <c r="J56" s="22"/>
    </row>
    <row r="57" ht="4.5" customHeight="1"/>
  </sheetData>
  <sheetProtection sheet="1" objects="1" scenarios="1"/>
  <mergeCells count="11">
    <mergeCell ref="E5:I5"/>
    <mergeCell ref="B18:D18"/>
    <mergeCell ref="C9:E10"/>
    <mergeCell ref="C11:E11"/>
    <mergeCell ref="F14:H14"/>
    <mergeCell ref="E6:I6"/>
    <mergeCell ref="B1:J1"/>
    <mergeCell ref="B2:J2"/>
    <mergeCell ref="I16:J16"/>
    <mergeCell ref="E7:I7"/>
    <mergeCell ref="E4:I4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1.421875" style="0" bestFit="1" customWidth="1"/>
    <col min="2" max="2" width="15.57421875" style="0" bestFit="1" customWidth="1"/>
    <col min="3" max="3" width="6.421875" style="0" customWidth="1"/>
    <col min="4" max="4" width="6.421875" style="0" bestFit="1" customWidth="1"/>
    <col min="5" max="5" width="7.421875" style="97" customWidth="1"/>
    <col min="6" max="6" width="2.28125" style="0" bestFit="1" customWidth="1"/>
    <col min="7" max="7" width="8.57421875" style="0" bestFit="1" customWidth="1"/>
  </cols>
  <sheetData>
    <row r="1" spans="1:7" ht="13.5" thickTop="1">
      <c r="A1" s="72" t="s">
        <v>290</v>
      </c>
      <c r="B1" s="73" t="s">
        <v>291</v>
      </c>
      <c r="C1" s="74">
        <v>166</v>
      </c>
      <c r="D1" s="75" t="s">
        <v>164</v>
      </c>
      <c r="E1" s="92">
        <v>0.41</v>
      </c>
      <c r="F1" s="76" t="s">
        <v>4</v>
      </c>
      <c r="G1" s="77">
        <f>(E3/C3-(E1*C3^2)/(C3*(C1^2-C2^2))+(E2*C3^2)/(C3*(C1^2-C2^2))-E1/C3+(E1*C1^2)/(C3*(C1^2-C2^2))-(E2*C1^2)/(C3*(C1^2-C2^2)))/(1-(C1*C3^2)/(C3*(C1^2-C2^2))+(C2*C3^2)/(C3*(C1^2-C2^2))+(C1*C1^2)/(C3*(C1^2-C2^2))-(C2*C1^2)/(C3*(C1^2-C2^2))-C1/C3)</f>
        <v>-0.0015795674923195096</v>
      </c>
    </row>
    <row r="2" spans="1:7" ht="12.75">
      <c r="A2" s="78"/>
      <c r="B2" s="79" t="s">
        <v>291</v>
      </c>
      <c r="C2" s="80">
        <v>550</v>
      </c>
      <c r="D2" s="81" t="s">
        <v>164</v>
      </c>
      <c r="E2" s="93">
        <v>0.205</v>
      </c>
      <c r="F2" s="76" t="s">
        <v>3</v>
      </c>
      <c r="G2" s="77">
        <f>(E1-G1*C1+G1*C2-E2)/(C1^2-C2^2)</f>
        <v>1.460493471582183E-06</v>
      </c>
    </row>
    <row r="3" spans="1:7" ht="12.75">
      <c r="A3" s="78"/>
      <c r="B3" s="79" t="s">
        <v>291</v>
      </c>
      <c r="C3" s="80">
        <v>600</v>
      </c>
      <c r="D3" s="81" t="s">
        <v>164</v>
      </c>
      <c r="E3" s="93">
        <v>0.21</v>
      </c>
      <c r="F3" s="76" t="s">
        <v>5</v>
      </c>
      <c r="G3" s="77">
        <f>E1-G2*C1^2-G1*C1</f>
        <v>0.63196284562212</v>
      </c>
    </row>
    <row r="4" spans="1:7" ht="12.75">
      <c r="A4" s="78"/>
      <c r="B4" s="82"/>
      <c r="C4" s="82"/>
      <c r="D4" s="83"/>
      <c r="E4" s="94"/>
      <c r="F4" s="3"/>
      <c r="G4" s="3"/>
    </row>
    <row r="5" spans="1:7" ht="12.75">
      <c r="A5" s="78"/>
      <c r="B5" s="84" t="s">
        <v>292</v>
      </c>
      <c r="C5" s="85">
        <v>928</v>
      </c>
      <c r="D5" s="86"/>
      <c r="E5" s="94"/>
      <c r="F5" s="3"/>
      <c r="G5" s="3"/>
    </row>
    <row r="6" spans="1:7" ht="12.75">
      <c r="A6" s="78"/>
      <c r="B6" s="87" t="s">
        <v>293</v>
      </c>
      <c r="C6" s="88">
        <f>G2*C5^2+G1*C5+G3</f>
        <v>0.42387782258064566</v>
      </c>
      <c r="D6" s="83"/>
      <c r="E6" s="94"/>
      <c r="F6" s="3"/>
      <c r="G6" s="3"/>
    </row>
    <row r="7" spans="1:7" ht="13.5" thickBot="1">
      <c r="A7" s="89"/>
      <c r="B7" s="90"/>
      <c r="C7" s="90"/>
      <c r="D7" s="90"/>
      <c r="E7" s="95"/>
      <c r="F7" s="3"/>
      <c r="G7" s="3"/>
    </row>
    <row r="8" spans="1:7" ht="14.25" thickBot="1" thickTop="1">
      <c r="A8" s="3"/>
      <c r="B8" s="3"/>
      <c r="C8" s="3"/>
      <c r="D8" s="3"/>
      <c r="E8" s="96"/>
      <c r="F8" s="3"/>
      <c r="G8" s="3"/>
    </row>
    <row r="9" spans="1:7" ht="13.5" thickTop="1">
      <c r="A9" s="72" t="s">
        <v>294</v>
      </c>
      <c r="B9" s="73" t="s">
        <v>291</v>
      </c>
      <c r="C9" s="74">
        <v>670</v>
      </c>
      <c r="D9" s="75" t="s">
        <v>164</v>
      </c>
      <c r="E9" s="92">
        <v>0.167</v>
      </c>
      <c r="F9" s="76" t="s">
        <v>4</v>
      </c>
      <c r="G9" s="77">
        <f>(E11/C11-(E9*C11^2)/(C11*(C9^2-C10^2))+(E10*C11^2)/(C11*(C9^2-C10^2))-E9/C11+(E9*C9^2)/(C11*(C9^2-C10^2))-(E10*C9^2)/(C11*(C9^2-C10^2)))/(1-(C9*C11^2)/(C11*(C9^2-C10^2))+(C10*C11^2)/(C11*(C9^2-C10^2))+(C9*C9^2)/(C11*(C9^2-C10^2))-(C10*C9^2)/(C11*(C9^2-C10^2))-C9/C11)</f>
        <v>0.005123326572008132</v>
      </c>
    </row>
    <row r="10" spans="1:7" ht="12.75">
      <c r="A10" s="78"/>
      <c r="B10" s="79" t="s">
        <v>291</v>
      </c>
      <c r="C10" s="80">
        <v>380</v>
      </c>
      <c r="D10" s="81" t="s">
        <v>164</v>
      </c>
      <c r="E10" s="93">
        <v>0.108</v>
      </c>
      <c r="F10" s="76" t="s">
        <v>3</v>
      </c>
      <c r="G10" s="77">
        <f>(E9-G9*C9+G9*C10-E10)/(C9^2-C10^2)</f>
        <v>-4.685598377281966E-06</v>
      </c>
    </row>
    <row r="11" spans="1:7" ht="12.75">
      <c r="A11" s="78"/>
      <c r="B11" s="79" t="s">
        <v>291</v>
      </c>
      <c r="C11" s="80">
        <v>500</v>
      </c>
      <c r="D11" s="81" t="s">
        <v>164</v>
      </c>
      <c r="E11" s="93">
        <v>0.228</v>
      </c>
      <c r="F11" s="76" t="s">
        <v>5</v>
      </c>
      <c r="G11" s="77">
        <f>E9-G10*C9^2-G9*C9</f>
        <v>-1.1622636916835742</v>
      </c>
    </row>
    <row r="12" spans="1:7" ht="12.75">
      <c r="A12" s="78"/>
      <c r="B12" s="82"/>
      <c r="C12" s="82"/>
      <c r="D12" s="83"/>
      <c r="E12" s="94"/>
      <c r="F12" s="3"/>
      <c r="G12" s="3"/>
    </row>
    <row r="13" spans="1:7" ht="12.75">
      <c r="A13" s="78"/>
      <c r="B13" s="84" t="s">
        <v>292</v>
      </c>
      <c r="C13" s="85">
        <v>618</v>
      </c>
      <c r="D13" s="86"/>
      <c r="E13" s="94"/>
      <c r="F13" s="3"/>
      <c r="G13" s="3"/>
    </row>
    <row r="14" spans="1:7" ht="12.75">
      <c r="A14" s="78"/>
      <c r="B14" s="87" t="s">
        <v>293</v>
      </c>
      <c r="C14" s="88">
        <f>G10*C13^2+G9*C13+G11</f>
        <v>0.21440965517241373</v>
      </c>
      <c r="D14" s="83"/>
      <c r="E14" s="94"/>
      <c r="F14" s="3"/>
      <c r="G14" s="3"/>
    </row>
    <row r="15" spans="1:7" ht="13.5" thickBot="1">
      <c r="A15" s="89"/>
      <c r="B15" s="90"/>
      <c r="C15" s="90"/>
      <c r="D15" s="90"/>
      <c r="E15" s="95"/>
      <c r="F15" s="3"/>
      <c r="G15" s="3"/>
    </row>
    <row r="16" ht="14.25" thickBot="1" thickTop="1"/>
    <row r="17" spans="1:7" ht="13.5" thickTop="1">
      <c r="A17" s="72" t="s">
        <v>295</v>
      </c>
      <c r="B17" s="73" t="s">
        <v>291</v>
      </c>
      <c r="C17" s="74">
        <v>59</v>
      </c>
      <c r="D17" s="75" t="s">
        <v>164</v>
      </c>
      <c r="E17" s="92">
        <v>0.059</v>
      </c>
      <c r="F17" s="76" t="s">
        <v>4</v>
      </c>
      <c r="G17" s="77">
        <f>(E19/C19-(E17*C19^2)/(C19*(C17^2-C18^2))+(E18*C19^2)/(C19*(C17^2-C18^2))-E17/C19+(E17*C17^2)/(C19*(C17^2-C18^2))-(E18*C17^2)/(C19*(C17^2-C18^2)))/(1-(C17*C19^2)/(C19*(C17^2-C18^2))+(C18*C19^2)/(C19*(C17^2-C18^2))+(C17*C17^2)/(C19*(C17^2-C18^2))-(C18*C17^2)/(C19*(C17^2-C18^2))-C17/C19)</f>
        <v>-7.164012093152212E-05</v>
      </c>
    </row>
    <row r="18" spans="1:7" ht="12.75">
      <c r="A18" s="78"/>
      <c r="B18" s="79" t="s">
        <v>291</v>
      </c>
      <c r="C18" s="80">
        <v>148</v>
      </c>
      <c r="D18" s="81" t="s">
        <v>164</v>
      </c>
      <c r="E18" s="93">
        <v>0.06</v>
      </c>
      <c r="F18" s="76" t="s">
        <v>3</v>
      </c>
      <c r="G18" s="77">
        <f>(E17-G17*C17+G17*C18-E18)/(C17^2-C18^2)</f>
        <v>4.003675168488019E-07</v>
      </c>
    </row>
    <row r="19" spans="1:7" ht="12.75">
      <c r="A19" s="78"/>
      <c r="B19" s="79" t="s">
        <v>291</v>
      </c>
      <c r="C19" s="80">
        <v>258</v>
      </c>
      <c r="D19" s="81" t="s">
        <v>164</v>
      </c>
      <c r="E19" s="93">
        <v>0.07</v>
      </c>
      <c r="F19" s="76" t="s">
        <v>5</v>
      </c>
      <c r="G19" s="77">
        <f>E17-G18*C17^2-G17*C17</f>
        <v>0.061833087808809126</v>
      </c>
    </row>
    <row r="20" spans="1:7" ht="12.75">
      <c r="A20" s="78"/>
      <c r="B20" s="82"/>
      <c r="C20" s="82"/>
      <c r="D20" s="83"/>
      <c r="E20" s="94"/>
      <c r="F20" s="3"/>
      <c r="G20" s="3"/>
    </row>
    <row r="21" spans="1:7" ht="12.75">
      <c r="A21" s="78"/>
      <c r="B21" s="84" t="s">
        <v>292</v>
      </c>
      <c r="C21" s="85">
        <v>206</v>
      </c>
      <c r="D21" s="86"/>
      <c r="E21" s="94"/>
      <c r="F21" s="3"/>
      <c r="G21" s="3"/>
    </row>
    <row r="22" spans="1:7" ht="12.75">
      <c r="A22" s="78"/>
      <c r="B22" s="87" t="s">
        <v>293</v>
      </c>
      <c r="C22" s="88">
        <f>G18*C21^2+G17*C21+G19</f>
        <v>0.06406521884191133</v>
      </c>
      <c r="D22" s="83"/>
      <c r="E22" s="94"/>
      <c r="F22" s="3"/>
      <c r="G22" s="3"/>
    </row>
    <row r="23" spans="1:7" ht="13.5" thickBot="1">
      <c r="A23" s="89"/>
      <c r="B23" s="90"/>
      <c r="C23" s="90"/>
      <c r="D23" s="90"/>
      <c r="E23" s="95"/>
      <c r="F23" s="3"/>
      <c r="G23" s="3"/>
    </row>
    <row r="24" spans="1:7" ht="14.25" thickBot="1" thickTop="1">
      <c r="A24" s="3"/>
      <c r="B24" s="3"/>
      <c r="C24" s="3"/>
      <c r="D24" s="3"/>
      <c r="E24" s="96"/>
      <c r="F24" s="3"/>
      <c r="G24" s="3"/>
    </row>
    <row r="25" spans="1:7" ht="13.5" thickTop="1">
      <c r="A25" s="72" t="s">
        <v>296</v>
      </c>
      <c r="B25" s="73" t="s">
        <v>291</v>
      </c>
      <c r="C25" s="74">
        <v>47</v>
      </c>
      <c r="D25" s="75" t="s">
        <v>164</v>
      </c>
      <c r="E25" s="92">
        <v>0.045</v>
      </c>
      <c r="F25" s="76" t="s">
        <v>4</v>
      </c>
      <c r="G25" s="77">
        <f>(E27/C27-(E25*C27^2)/(C27*(C25^2-C26^2))+(E26*C27^2)/(C27*(C25^2-C26^2))-E25/C27+(E25*C25^2)/(C27*(C25^2-C26^2))-(E26*C25^2)/(C27*(C25^2-C26^2)))/(1-(C25*C27^2)/(C27*(C25^2-C26^2))+(C26*C27^2)/(C27*(C25^2-C26^2))+(C25*C25^2)/(C27*(C25^2-C26^2))-(C26*C25^2)/(C27*(C25^2-C26^2))-C25/C27)</f>
        <v>0.0004073477712005741</v>
      </c>
    </row>
    <row r="26" spans="1:7" ht="12.75">
      <c r="A26" s="78"/>
      <c r="B26" s="79" t="s">
        <v>291</v>
      </c>
      <c r="C26" s="80">
        <v>408</v>
      </c>
      <c r="D26" s="81" t="s">
        <v>164</v>
      </c>
      <c r="E26" s="93">
        <v>0.17</v>
      </c>
      <c r="F26" s="76" t="s">
        <v>3</v>
      </c>
      <c r="G26" s="77">
        <f>(E25-G25*C25+G25*C26-E26)/(C25^2-C26^2)</f>
        <v>-1.3425798547019713E-07</v>
      </c>
    </row>
    <row r="27" spans="1:7" ht="12.75">
      <c r="A27" s="78"/>
      <c r="B27" s="79" t="s">
        <v>291</v>
      </c>
      <c r="C27" s="80">
        <v>591</v>
      </c>
      <c r="D27" s="81" t="s">
        <v>164</v>
      </c>
      <c r="E27" s="93">
        <v>0.22</v>
      </c>
      <c r="F27" s="76" t="s">
        <v>5</v>
      </c>
      <c r="G27" s="77">
        <f>E25-G26*C25^2-G25*C25</f>
        <v>0.02615123064347668</v>
      </c>
    </row>
    <row r="28" spans="1:7" ht="12.75">
      <c r="A28" s="78"/>
      <c r="B28" s="82"/>
      <c r="C28" s="82"/>
      <c r="D28" s="83"/>
      <c r="E28" s="94"/>
      <c r="F28" s="3"/>
      <c r="G28" s="3"/>
    </row>
    <row r="29" spans="1:7" ht="12.75">
      <c r="A29" s="78"/>
      <c r="B29" s="84" t="s">
        <v>292</v>
      </c>
      <c r="C29" s="85">
        <v>500</v>
      </c>
      <c r="D29" s="86"/>
      <c r="E29" s="94"/>
      <c r="F29" s="3"/>
      <c r="G29" s="3"/>
    </row>
    <row r="30" spans="1:7" ht="12.75">
      <c r="A30" s="78"/>
      <c r="B30" s="87" t="s">
        <v>293</v>
      </c>
      <c r="C30" s="88">
        <f>G26*C29^2+G25*C29+G27</f>
        <v>0.19626061987621446</v>
      </c>
      <c r="D30" s="83"/>
      <c r="E30" s="94"/>
      <c r="F30" s="3"/>
      <c r="G30" s="3"/>
    </row>
    <row r="31" spans="1:7" ht="13.5" thickBot="1">
      <c r="A31" s="89"/>
      <c r="B31" s="90"/>
      <c r="C31" s="90"/>
      <c r="D31" s="90"/>
      <c r="E31" s="95"/>
      <c r="F31" s="3"/>
      <c r="G31" s="3"/>
    </row>
    <row r="32" ht="14.25" thickBot="1" thickTop="1"/>
    <row r="33" spans="1:7" ht="13.5" thickTop="1">
      <c r="A33" s="72" t="s">
        <v>297</v>
      </c>
      <c r="B33" s="73" t="s">
        <v>291</v>
      </c>
      <c r="C33" s="74">
        <v>200</v>
      </c>
      <c r="D33" s="75" t="s">
        <v>164</v>
      </c>
      <c r="E33" s="92">
        <v>0.032</v>
      </c>
      <c r="F33" s="76" t="s">
        <v>4</v>
      </c>
      <c r="G33" s="77">
        <f>(E35/C35-(E33*C35^2)/(C35*(C33^2-C34^2))+(E34*C35^2)/(C35*(C33^2-C34^2))-E33/C35+(E33*C33^2)/(C35*(C33^2-C34^2))-(E34*C33^2)/(C35*(C33^2-C34^2)))/(1-(C33*C35^2)/(C35*(C33^2-C34^2))+(C34*C35^2)/(C35*(C33^2-C34^2))+(C33*C33^2)/(C35*(C33^2-C34^2))-(C34*C33^2)/(C35*(C33^2-C34^2))-C33/C35)</f>
        <v>0.0013726509541275886</v>
      </c>
    </row>
    <row r="34" spans="1:7" ht="12.75">
      <c r="A34" s="78"/>
      <c r="B34" s="79" t="s">
        <v>291</v>
      </c>
      <c r="C34" s="80">
        <v>264</v>
      </c>
      <c r="D34" s="81" t="s">
        <v>164</v>
      </c>
      <c r="E34" s="93">
        <v>0.077</v>
      </c>
      <c r="F34" s="76" t="s">
        <v>3</v>
      </c>
      <c r="G34" s="77">
        <f>(E33-G33*C33+G33*C34-E34)/(C33^2-C34^2)</f>
        <v>-1.4429438666542847E-06</v>
      </c>
    </row>
    <row r="35" spans="1:7" ht="12.75">
      <c r="A35" s="78"/>
      <c r="B35" s="79" t="s">
        <v>291</v>
      </c>
      <c r="C35" s="80">
        <v>442</v>
      </c>
      <c r="D35" s="81" t="s">
        <v>164</v>
      </c>
      <c r="E35" s="93">
        <v>0.14</v>
      </c>
      <c r="F35" s="76" t="s">
        <v>5</v>
      </c>
      <c r="G35" s="77">
        <f>E33-G34*C33^2-G33*C33</f>
        <v>-0.18481243615934634</v>
      </c>
    </row>
    <row r="36" spans="1:7" ht="12.75">
      <c r="A36" s="78"/>
      <c r="B36" s="82"/>
      <c r="C36" s="82"/>
      <c r="D36" s="83"/>
      <c r="E36" s="94"/>
      <c r="F36" s="3"/>
      <c r="G36" s="3"/>
    </row>
    <row r="37" spans="1:7" ht="12.75">
      <c r="A37" s="78"/>
      <c r="B37" s="84" t="s">
        <v>292</v>
      </c>
      <c r="C37" s="85">
        <v>264</v>
      </c>
      <c r="D37" s="86"/>
      <c r="E37" s="94"/>
      <c r="F37" s="3"/>
      <c r="G37" s="3"/>
    </row>
    <row r="38" spans="1:7" ht="12.75">
      <c r="A38" s="78"/>
      <c r="B38" s="87" t="s">
        <v>293</v>
      </c>
      <c r="C38" s="88">
        <f>G34*C37^2+G33*C37+G35</f>
        <v>0.07700000000000001</v>
      </c>
      <c r="D38" s="83"/>
      <c r="E38" s="94"/>
      <c r="F38" s="3"/>
      <c r="G38" s="3"/>
    </row>
    <row r="39" spans="1:7" ht="13.5" thickBot="1">
      <c r="A39" s="89"/>
      <c r="B39" s="90"/>
      <c r="C39" s="90"/>
      <c r="D39" s="90"/>
      <c r="E39" s="95"/>
      <c r="F39" s="3"/>
      <c r="G39" s="3"/>
    </row>
    <row r="40" spans="1:7" ht="14.25" thickBot="1" thickTop="1">
      <c r="A40" s="3"/>
      <c r="B40" s="3"/>
      <c r="C40" s="3"/>
      <c r="D40" s="3"/>
      <c r="E40" s="96"/>
      <c r="F40" s="3"/>
      <c r="G40" s="3"/>
    </row>
    <row r="41" spans="1:7" ht="13.5" thickTop="1">
      <c r="A41" s="72" t="s">
        <v>298</v>
      </c>
      <c r="B41" s="73" t="s">
        <v>291</v>
      </c>
      <c r="C41" s="74">
        <v>500</v>
      </c>
      <c r="D41" s="75" t="s">
        <v>164</v>
      </c>
      <c r="E41" s="92">
        <v>0.13</v>
      </c>
      <c r="F41" s="76" t="s">
        <v>4</v>
      </c>
      <c r="G41" s="77">
        <f>(E43/C43-(E41*C43^2)/(C43*(C41^2-C42^2))+(E42*C43^2)/(C43*(C41^2-C42^2))-E41/C43+(E41*C41^2)/(C43*(C41^2-C42^2))-(E42*C41^2)/(C43*(C41^2-C42^2)))/(1-(C41*C43^2)/(C43*(C41^2-C42^2))+(C42*C43^2)/(C43*(C41^2-C42^2))+(C41*C41^2)/(C43*(C41^2-C42^2))-(C42*C41^2)/(C43*(C41^2-C42^2))-C41/C43)</f>
        <v>-0.00024999999999999795</v>
      </c>
    </row>
    <row r="42" spans="1:7" ht="12.75">
      <c r="A42" s="78"/>
      <c r="B42" s="79" t="s">
        <v>291</v>
      </c>
      <c r="C42" s="80">
        <v>600</v>
      </c>
      <c r="D42" s="81" t="s">
        <v>164</v>
      </c>
      <c r="E42" s="93">
        <v>0.16</v>
      </c>
      <c r="F42" s="76" t="s">
        <v>3</v>
      </c>
      <c r="G42" s="77">
        <f>(E41-G41*C41+G41*C42-E42)/(C41^2-C42^2)</f>
        <v>4.99999999999998E-07</v>
      </c>
    </row>
    <row r="43" spans="1:7" ht="12.75">
      <c r="A43" s="78"/>
      <c r="B43" s="79" t="s">
        <v>291</v>
      </c>
      <c r="C43" s="80">
        <v>700</v>
      </c>
      <c r="D43" s="81" t="s">
        <v>164</v>
      </c>
      <c r="E43" s="93">
        <v>0.2</v>
      </c>
      <c r="F43" s="76" t="s">
        <v>5</v>
      </c>
      <c r="G43" s="77">
        <f>E41-G42*C41^2-G41*C41</f>
        <v>0.1299999999999995</v>
      </c>
    </row>
    <row r="44" spans="1:7" ht="12.75">
      <c r="A44" s="78"/>
      <c r="B44" s="82"/>
      <c r="C44" s="82"/>
      <c r="D44" s="83"/>
      <c r="E44" s="94"/>
      <c r="F44" s="3"/>
      <c r="G44" s="3"/>
    </row>
    <row r="45" spans="1:7" ht="12.75">
      <c r="A45" s="78"/>
      <c r="B45" s="84" t="s">
        <v>292</v>
      </c>
      <c r="C45" s="85">
        <v>485</v>
      </c>
      <c r="D45" s="86"/>
      <c r="E45" s="94"/>
      <c r="F45" s="3"/>
      <c r="G45" s="3"/>
    </row>
    <row r="46" spans="1:7" ht="12.75">
      <c r="A46" s="78"/>
      <c r="B46" s="87" t="s">
        <v>293</v>
      </c>
      <c r="C46" s="88">
        <f>G42*C45^2+G41*C45+G43</f>
        <v>0.12636250000000004</v>
      </c>
      <c r="D46" s="83"/>
      <c r="E46" s="94"/>
      <c r="F46" s="3"/>
      <c r="G46" s="3"/>
    </row>
    <row r="47" spans="1:7" ht="13.5" thickBot="1">
      <c r="A47" s="89"/>
      <c r="B47" s="90"/>
      <c r="C47" s="90"/>
      <c r="D47" s="90"/>
      <c r="E47" s="95"/>
      <c r="F47" s="3"/>
      <c r="G47" s="3"/>
    </row>
    <row r="48" ht="13.5" thickTop="1"/>
  </sheetData>
  <sheetProtection sheet="1" objects="1" scenarios="1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Q56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1.7109375" style="3" customWidth="1"/>
    <col min="11" max="16384" width="9.140625" style="3" customWidth="1"/>
  </cols>
  <sheetData>
    <row r="1" spans="1:10" ht="13.5" thickBot="1">
      <c r="A1" s="2" t="s">
        <v>267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2:10" ht="12.75">
      <c r="B2" s="137" t="s">
        <v>252</v>
      </c>
      <c r="C2" s="133"/>
      <c r="D2" s="133"/>
      <c r="E2" s="133"/>
      <c r="F2" s="133"/>
      <c r="G2" s="133"/>
      <c r="H2" s="133"/>
      <c r="I2" s="133"/>
      <c r="J2" s="133"/>
    </row>
    <row r="3" ht="9.75" customHeight="1"/>
    <row r="4" spans="4:9" ht="12.75">
      <c r="D4" s="4" t="s">
        <v>272</v>
      </c>
      <c r="E4" s="138"/>
      <c r="F4" s="139"/>
      <c r="G4" s="139"/>
      <c r="H4" s="139"/>
      <c r="I4" s="140"/>
    </row>
    <row r="5" spans="4:9" ht="12.75">
      <c r="D5" s="4" t="s">
        <v>273</v>
      </c>
      <c r="E5" s="141"/>
      <c r="F5" s="142"/>
      <c r="G5" s="142"/>
      <c r="H5" s="142"/>
      <c r="I5" s="143"/>
    </row>
    <row r="6" spans="4:9" ht="12.75">
      <c r="D6" s="4" t="s">
        <v>274</v>
      </c>
      <c r="E6" s="141"/>
      <c r="F6" s="142"/>
      <c r="G6" s="142"/>
      <c r="H6" s="142"/>
      <c r="I6" s="143"/>
    </row>
    <row r="7" spans="4:9" ht="12.75">
      <c r="D7" s="4" t="s">
        <v>275</v>
      </c>
      <c r="E7" s="141"/>
      <c r="F7" s="142"/>
      <c r="G7" s="142"/>
      <c r="H7" s="142"/>
      <c r="I7" s="143"/>
    </row>
    <row r="8" ht="12.75"/>
    <row r="9" spans="1:10" ht="12.75">
      <c r="A9" s="5"/>
      <c r="B9" s="6"/>
      <c r="C9" s="127" t="s">
        <v>276</v>
      </c>
      <c r="D9" s="127"/>
      <c r="E9" s="127"/>
      <c r="F9" s="7" t="s">
        <v>277</v>
      </c>
      <c r="G9" s="8" t="s">
        <v>0</v>
      </c>
      <c r="H9" s="29"/>
      <c r="I9" s="6"/>
      <c r="J9" s="6"/>
    </row>
    <row r="10" spans="1:10" ht="12.75">
      <c r="A10" s="5"/>
      <c r="B10" s="6"/>
      <c r="C10" s="127"/>
      <c r="D10" s="127"/>
      <c r="E10" s="127"/>
      <c r="F10" s="7" t="s">
        <v>1</v>
      </c>
      <c r="G10" s="7" t="s">
        <v>2</v>
      </c>
      <c r="H10" s="6"/>
      <c r="I10" s="6"/>
      <c r="J10" s="6"/>
    </row>
    <row r="11" spans="1:12" ht="12.75">
      <c r="A11" s="5"/>
      <c r="B11" s="10" t="s">
        <v>3</v>
      </c>
      <c r="C11" s="144"/>
      <c r="D11" s="144"/>
      <c r="E11" s="144"/>
      <c r="F11" s="102">
        <v>76</v>
      </c>
      <c r="G11" s="103">
        <v>0.47</v>
      </c>
      <c r="H11" s="6"/>
      <c r="I11" s="105">
        <v>1200</v>
      </c>
      <c r="J11" s="106" t="s">
        <v>278</v>
      </c>
      <c r="K11" s="107"/>
      <c r="L11" s="107"/>
    </row>
    <row r="12" spans="1:12" ht="12.75">
      <c r="A12" s="5"/>
      <c r="B12" s="10" t="s">
        <v>4</v>
      </c>
      <c r="C12" s="144"/>
      <c r="D12" s="144"/>
      <c r="E12" s="144"/>
      <c r="F12" s="102">
        <v>25</v>
      </c>
      <c r="G12" s="103">
        <v>0.041</v>
      </c>
      <c r="H12" s="6"/>
      <c r="I12" s="105">
        <v>20</v>
      </c>
      <c r="J12" s="106" t="s">
        <v>279</v>
      </c>
      <c r="K12" s="107"/>
      <c r="L12" s="107"/>
    </row>
    <row r="13" spans="1:12" ht="12.75">
      <c r="A13" s="5"/>
      <c r="B13" s="10"/>
      <c r="C13" s="6"/>
      <c r="D13" s="6"/>
      <c r="E13" s="17" t="s">
        <v>284</v>
      </c>
      <c r="F13" s="104">
        <f>SUM(F11:F12)</f>
        <v>101</v>
      </c>
      <c r="G13" s="6"/>
      <c r="H13" s="6"/>
      <c r="I13" s="108">
        <v>0.1</v>
      </c>
      <c r="J13" s="106" t="s">
        <v>280</v>
      </c>
      <c r="K13" s="107"/>
      <c r="L13" s="107"/>
    </row>
    <row r="14" spans="1:10" ht="12.75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5"/>
      <c r="B15" s="6"/>
      <c r="C15" s="6"/>
      <c r="D15" s="6"/>
      <c r="E15" s="14">
        <f>((I11-I12)/(0.02+((F11/1000)/(G11*0.86))+((F12/1000)/(G12*0.86))+(1/(10+(I13*3.2)))))/0.86</f>
        <v>1353.2241091380745</v>
      </c>
      <c r="F15" s="129" t="s">
        <v>281</v>
      </c>
      <c r="G15" s="129"/>
      <c r="H15" s="129"/>
      <c r="I15" s="6"/>
      <c r="J15" s="6"/>
    </row>
    <row r="16" spans="1:10" ht="4.5" customHeight="1">
      <c r="A16" s="5"/>
      <c r="B16" s="6"/>
      <c r="C16" s="6"/>
      <c r="D16" s="6"/>
      <c r="E16" s="13"/>
      <c r="F16" s="15"/>
      <c r="G16" s="15"/>
      <c r="H16" s="15"/>
      <c r="I16" s="6"/>
      <c r="J16" s="6"/>
    </row>
    <row r="17" spans="1:10" ht="12.75">
      <c r="A17" s="5"/>
      <c r="B17" s="6"/>
      <c r="C17" s="6"/>
      <c r="D17" s="6"/>
      <c r="E17" s="14">
        <f>I11-((E15*0.86)*0.02)</f>
        <v>1176.7245453228252</v>
      </c>
      <c r="F17" s="6" t="s">
        <v>8</v>
      </c>
      <c r="G17" s="6"/>
      <c r="H17" s="100">
        <f>AVERAGE(E17:E19)</f>
        <v>1067.3149364988958</v>
      </c>
      <c r="I17" s="129" t="s">
        <v>282</v>
      </c>
      <c r="J17" s="129"/>
    </row>
    <row r="18" spans="1:10" ht="4.5" customHeight="1">
      <c r="A18" s="5"/>
      <c r="B18" s="6"/>
      <c r="C18" s="6"/>
      <c r="D18" s="6"/>
      <c r="E18" s="13"/>
      <c r="F18" s="6"/>
      <c r="G18" s="6"/>
      <c r="H18" s="6"/>
      <c r="I18" s="15"/>
      <c r="J18" s="15"/>
    </row>
    <row r="19" spans="1:10" ht="12.75">
      <c r="A19" s="5"/>
      <c r="B19" s="126"/>
      <c r="C19" s="126"/>
      <c r="D19" s="126"/>
      <c r="E19" s="14">
        <f>E17-((E15*0.86)*((F11/1000)/(G11*0.86)))</f>
        <v>957.9053276749663</v>
      </c>
      <c r="F19" s="6" t="s">
        <v>19</v>
      </c>
      <c r="G19" s="6"/>
      <c r="H19" s="101">
        <f>AVERAGE(E19:E21)</f>
        <v>545.3370017182363</v>
      </c>
      <c r="I19" s="129" t="s">
        <v>285</v>
      </c>
      <c r="J19" s="129"/>
    </row>
    <row r="20" spans="1:10" ht="4.5" customHeight="1">
      <c r="A20" s="5"/>
      <c r="B20" s="17"/>
      <c r="C20" s="17"/>
      <c r="D20" s="17"/>
      <c r="E20" s="13"/>
      <c r="F20" s="6"/>
      <c r="G20" s="6"/>
      <c r="H20" s="6"/>
      <c r="I20" s="15"/>
      <c r="J20" s="15"/>
    </row>
    <row r="21" spans="1:10" ht="12.75">
      <c r="A21" s="5"/>
      <c r="B21" s="126" t="s">
        <v>283</v>
      </c>
      <c r="C21" s="126"/>
      <c r="D21" s="126"/>
      <c r="E21" s="14">
        <f>E19-((E15*0.86)*((F12/1000)/(G12*0.86)))</f>
        <v>132.7686757615063</v>
      </c>
      <c r="F21" s="6" t="s">
        <v>18</v>
      </c>
      <c r="G21" s="6"/>
      <c r="H21" s="6"/>
      <c r="I21" s="6"/>
      <c r="J21" s="6"/>
    </row>
    <row r="26" spans="14:17" ht="12.75">
      <c r="N26" s="26">
        <v>0</v>
      </c>
      <c r="O26" s="27">
        <f>E17</f>
        <v>1176.7245453228252</v>
      </c>
      <c r="P26" s="26" t="s">
        <v>9</v>
      </c>
      <c r="Q26" s="27">
        <f>$E$21-30</f>
        <v>102.7686757615063</v>
      </c>
    </row>
    <row r="27" spans="14:17" ht="12.75">
      <c r="N27" s="26">
        <f>N26</f>
        <v>0</v>
      </c>
      <c r="O27" s="26">
        <f>O26</f>
        <v>1176.7245453228252</v>
      </c>
      <c r="P27" s="26"/>
      <c r="Q27" s="27">
        <f>$I$11</f>
        <v>1200</v>
      </c>
    </row>
    <row r="28" spans="14:17" ht="12.75">
      <c r="N28" s="26">
        <f>AVERAGE(N26,N29)</f>
        <v>38</v>
      </c>
      <c r="O28" s="26">
        <f>AVERAGE(O26,O29)</f>
        <v>1067.3149364988958</v>
      </c>
      <c r="P28" s="26" t="s">
        <v>3</v>
      </c>
      <c r="Q28" s="26"/>
    </row>
    <row r="29" spans="14:17" ht="12.75">
      <c r="N29" s="26">
        <f>F11</f>
        <v>76</v>
      </c>
      <c r="O29" s="27">
        <f>E19</f>
        <v>957.9053276749663</v>
      </c>
      <c r="P29" s="26" t="s">
        <v>10</v>
      </c>
      <c r="Q29" s="27">
        <f>$E$21-30</f>
        <v>102.7686757615063</v>
      </c>
    </row>
    <row r="30" spans="14:17" ht="12.75">
      <c r="N30" s="26">
        <f>N29</f>
        <v>76</v>
      </c>
      <c r="O30" s="26">
        <f>O29</f>
        <v>957.9053276749663</v>
      </c>
      <c r="P30" s="26"/>
      <c r="Q30" s="27">
        <f>$I$11</f>
        <v>1200</v>
      </c>
    </row>
    <row r="31" spans="14:17" ht="12.75">
      <c r="N31" s="26">
        <f>AVERAGE(N29,N32)</f>
        <v>88.5</v>
      </c>
      <c r="O31" s="26">
        <f>AVERAGE(O29,O32)</f>
        <v>545.3370017182363</v>
      </c>
      <c r="P31" s="26" t="s">
        <v>4</v>
      </c>
      <c r="Q31" s="26"/>
    </row>
    <row r="32" spans="14:17" ht="12.75">
      <c r="N32" s="26">
        <f>F12+F11</f>
        <v>101</v>
      </c>
      <c r="O32" s="27">
        <f>E21</f>
        <v>132.7686757615063</v>
      </c>
      <c r="P32" s="26" t="s">
        <v>11</v>
      </c>
      <c r="Q32" s="27">
        <f>$E$21-30</f>
        <v>102.7686757615063</v>
      </c>
    </row>
    <row r="33" spans="14:17" ht="12.75">
      <c r="N33" s="26">
        <f>N32</f>
        <v>101</v>
      </c>
      <c r="O33" s="26">
        <f>O32</f>
        <v>132.7686757615063</v>
      </c>
      <c r="P33" s="26"/>
      <c r="Q33" s="27">
        <f>$I$11</f>
        <v>1200</v>
      </c>
    </row>
    <row r="35" spans="15:17" ht="12.75">
      <c r="O35" s="18"/>
      <c r="Q35" s="18"/>
    </row>
    <row r="36" ht="12.75">
      <c r="Q36" s="18"/>
    </row>
    <row r="38" spans="15:17" ht="12.75">
      <c r="O38" s="18"/>
      <c r="Q38" s="18"/>
    </row>
    <row r="39" ht="12.75">
      <c r="Q39" s="18"/>
    </row>
    <row r="40" ht="4.5" customHeight="1"/>
    <row r="41" spans="15:17" ht="4.5" customHeight="1">
      <c r="O41" s="18"/>
      <c r="Q41" s="18"/>
    </row>
    <row r="42" ht="4.5" customHeight="1">
      <c r="Q42" s="18"/>
    </row>
    <row r="43" ht="4.5" customHeight="1"/>
    <row r="47" ht="12.75" customHeight="1"/>
    <row r="50" spans="2:10" ht="12.75">
      <c r="B50" s="20"/>
      <c r="C50" s="68" t="s">
        <v>256</v>
      </c>
      <c r="D50" s="20"/>
      <c r="E50" s="20"/>
      <c r="F50" s="20"/>
      <c r="G50" s="20"/>
      <c r="H50" s="20"/>
      <c r="I50" s="20"/>
      <c r="J50" s="20"/>
    </row>
    <row r="51" spans="2:10" ht="12.75">
      <c r="B51" s="20"/>
      <c r="C51" s="69" t="s">
        <v>257</v>
      </c>
      <c r="D51" s="20"/>
      <c r="E51" s="20"/>
      <c r="F51" s="20"/>
      <c r="G51" s="20"/>
      <c r="H51" s="20"/>
      <c r="I51" s="20"/>
      <c r="J51" s="20"/>
    </row>
    <row r="52" spans="2:10" ht="12.75">
      <c r="B52" s="67"/>
      <c r="C52" s="69" t="s">
        <v>258</v>
      </c>
      <c r="D52" s="20"/>
      <c r="E52" s="20"/>
      <c r="F52" s="20"/>
      <c r="G52" s="20"/>
      <c r="H52" s="20"/>
      <c r="I52" s="20"/>
      <c r="J52" s="20"/>
    </row>
    <row r="53" spans="2:10" ht="12.75">
      <c r="B53" s="67"/>
      <c r="C53" s="69" t="s">
        <v>259</v>
      </c>
      <c r="D53" s="20"/>
      <c r="E53" s="20"/>
      <c r="F53" s="20"/>
      <c r="G53" s="20"/>
      <c r="H53" s="20"/>
      <c r="I53" s="20"/>
      <c r="J53" s="20"/>
    </row>
    <row r="55" ht="12.75">
      <c r="C55" s="21"/>
    </row>
    <row r="56" spans="2:10" ht="15">
      <c r="B56" s="22"/>
      <c r="C56" s="23"/>
      <c r="D56" s="22"/>
      <c r="E56" s="22"/>
      <c r="F56" s="22"/>
      <c r="G56" s="22"/>
      <c r="H56" s="22"/>
      <c r="I56" s="22"/>
      <c r="J56" s="22"/>
    </row>
    <row r="57" ht="4.5" customHeight="1"/>
  </sheetData>
  <sheetProtection sheet="1" objects="1" scenarios="1"/>
  <mergeCells count="14">
    <mergeCell ref="B19:D19"/>
    <mergeCell ref="B21:D21"/>
    <mergeCell ref="I17:J17"/>
    <mergeCell ref="I19:J19"/>
    <mergeCell ref="B1:J1"/>
    <mergeCell ref="B2:J2"/>
    <mergeCell ref="E4:I4"/>
    <mergeCell ref="E5:I5"/>
    <mergeCell ref="C12:E12"/>
    <mergeCell ref="F15:H15"/>
    <mergeCell ref="E6:I6"/>
    <mergeCell ref="C9:E10"/>
    <mergeCell ref="C11:E11"/>
    <mergeCell ref="E7:I7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R56"/>
  <sheetViews>
    <sheetView showGridLines="0" tabSelected="1" zoomScale="124" zoomScaleNormal="124" zoomScalePageLayoutView="0" workbookViewId="0" topLeftCell="B1">
      <selection activeCell="I14" sqref="I14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3.28125" style="3" bestFit="1" customWidth="1"/>
    <col min="11" max="16384" width="9.140625" style="3" customWidth="1"/>
  </cols>
  <sheetData>
    <row r="1" spans="1:10" ht="13.5" thickBot="1">
      <c r="A1" s="2" t="s">
        <v>267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2:10" ht="12.75">
      <c r="B2" s="133" t="s">
        <v>252</v>
      </c>
      <c r="C2" s="133"/>
      <c r="D2" s="133"/>
      <c r="E2" s="133"/>
      <c r="F2" s="133"/>
      <c r="G2" s="133"/>
      <c r="H2" s="133"/>
      <c r="I2" s="133"/>
      <c r="J2" s="133"/>
    </row>
    <row r="3" ht="9.75" customHeight="1"/>
    <row r="4" spans="4:9" ht="12.75">
      <c r="D4" s="4" t="s">
        <v>272</v>
      </c>
      <c r="E4" s="138"/>
      <c r="F4" s="139"/>
      <c r="G4" s="139"/>
      <c r="H4" s="139"/>
      <c r="I4" s="140"/>
    </row>
    <row r="5" spans="4:9" ht="12.75">
      <c r="D5" s="4" t="s">
        <v>273</v>
      </c>
      <c r="E5" s="145"/>
      <c r="F5" s="146"/>
      <c r="G5" s="146"/>
      <c r="H5" s="146"/>
      <c r="I5" s="147"/>
    </row>
    <row r="6" spans="4:9" ht="12.75">
      <c r="D6" s="4" t="s">
        <v>274</v>
      </c>
      <c r="E6" s="145"/>
      <c r="F6" s="146"/>
      <c r="G6" s="146"/>
      <c r="H6" s="146"/>
      <c r="I6" s="147"/>
    </row>
    <row r="7" spans="4:9" ht="12.75">
      <c r="D7" s="4" t="s">
        <v>275</v>
      </c>
      <c r="E7" s="141"/>
      <c r="F7" s="142"/>
      <c r="G7" s="142"/>
      <c r="H7" s="142"/>
      <c r="I7" s="143"/>
    </row>
    <row r="8" ht="12.75"/>
    <row r="9" spans="1:10" ht="12.75">
      <c r="A9" s="5"/>
      <c r="B9" s="6"/>
      <c r="C9" s="127" t="s">
        <v>276</v>
      </c>
      <c r="D9" s="127"/>
      <c r="E9" s="127"/>
      <c r="F9" s="7" t="s">
        <v>277</v>
      </c>
      <c r="G9" s="8" t="s">
        <v>0</v>
      </c>
      <c r="H9" s="6"/>
      <c r="I9" s="6"/>
      <c r="J9" s="6"/>
    </row>
    <row r="10" spans="1:10" ht="12.75">
      <c r="A10" s="5"/>
      <c r="B10" s="6"/>
      <c r="C10" s="127"/>
      <c r="D10" s="127"/>
      <c r="E10" s="127"/>
      <c r="F10" s="7" t="s">
        <v>1</v>
      </c>
      <c r="G10" s="7" t="s">
        <v>2</v>
      </c>
      <c r="H10" s="6"/>
      <c r="I10" s="6"/>
      <c r="J10" s="6"/>
    </row>
    <row r="11" spans="1:12" ht="12.75">
      <c r="A11" s="5"/>
      <c r="B11" s="10" t="s">
        <v>3</v>
      </c>
      <c r="C11" s="148"/>
      <c r="D11" s="149"/>
      <c r="E11" s="150"/>
      <c r="F11" s="109">
        <v>64</v>
      </c>
      <c r="G11" s="111">
        <v>0.47</v>
      </c>
      <c r="H11" s="6"/>
      <c r="I11" s="105">
        <v>1200</v>
      </c>
      <c r="J11" s="106" t="s">
        <v>278</v>
      </c>
      <c r="K11" s="107"/>
      <c r="L11" s="107"/>
    </row>
    <row r="12" spans="1:12" ht="12.75">
      <c r="A12" s="5"/>
      <c r="B12" s="10" t="s">
        <v>4</v>
      </c>
      <c r="C12" s="148"/>
      <c r="D12" s="149"/>
      <c r="E12" s="150"/>
      <c r="F12" s="109">
        <v>20</v>
      </c>
      <c r="G12" s="111">
        <v>0.23</v>
      </c>
      <c r="H12" s="6"/>
      <c r="I12" s="105">
        <v>20</v>
      </c>
      <c r="J12" s="106" t="s">
        <v>279</v>
      </c>
      <c r="K12" s="107"/>
      <c r="L12" s="107"/>
    </row>
    <row r="13" spans="1:12" ht="12.75">
      <c r="A13" s="5"/>
      <c r="B13" s="10" t="s">
        <v>5</v>
      </c>
      <c r="C13" s="144"/>
      <c r="D13" s="144"/>
      <c r="E13" s="144"/>
      <c r="F13" s="109">
        <v>25</v>
      </c>
      <c r="G13" s="111">
        <v>0.041</v>
      </c>
      <c r="H13" s="6"/>
      <c r="I13" s="108">
        <v>0</v>
      </c>
      <c r="J13" s="106" t="s">
        <v>280</v>
      </c>
      <c r="K13" s="107"/>
      <c r="L13" s="107"/>
    </row>
    <row r="14" spans="1:10" ht="12.75">
      <c r="A14" s="5"/>
      <c r="B14" s="10"/>
      <c r="C14" s="6"/>
      <c r="D14" s="6"/>
      <c r="E14" s="17" t="s">
        <v>284</v>
      </c>
      <c r="F14" s="110">
        <f>SUM(F11:F13)</f>
        <v>109</v>
      </c>
      <c r="G14" s="6"/>
      <c r="H14" s="6"/>
      <c r="I14" s="6"/>
      <c r="J14" s="6"/>
    </row>
    <row r="15" spans="1:10" ht="12.75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5"/>
      <c r="B16" s="6"/>
      <c r="C16" s="6"/>
      <c r="D16" s="6"/>
      <c r="E16" s="14">
        <f>((I11-I12)/(0.02+((F11/1000)/(G11*0.86))+((F12/1000)/(G12*0.86))+((F13/1000)/(G13*0.86))+(1/(10+(I13*3.2)))))/0.86</f>
        <v>1260.5722053416766</v>
      </c>
      <c r="F16" s="129" t="s">
        <v>281</v>
      </c>
      <c r="G16" s="129"/>
      <c r="H16" s="129"/>
      <c r="I16" s="6"/>
      <c r="J16" s="6"/>
    </row>
    <row r="17" spans="1:10" ht="4.5" customHeight="1">
      <c r="A17" s="5"/>
      <c r="B17" s="6"/>
      <c r="C17" s="6"/>
      <c r="D17" s="6"/>
      <c r="E17" s="6"/>
      <c r="F17" s="15"/>
      <c r="G17" s="15"/>
      <c r="H17" s="15"/>
      <c r="I17" s="6"/>
      <c r="J17" s="6"/>
    </row>
    <row r="18" spans="1:10" ht="12.75">
      <c r="A18" s="5"/>
      <c r="B18" s="6"/>
      <c r="C18" s="6"/>
      <c r="D18" s="6"/>
      <c r="E18" s="14">
        <f>I11-((E16*0.86)*0.02)</f>
        <v>1178.3181580681232</v>
      </c>
      <c r="F18" s="6" t="s">
        <v>8</v>
      </c>
      <c r="G18" s="6"/>
      <c r="H18" s="9">
        <f>AVERAGE(E18:E20)</f>
        <v>1092.491965364009</v>
      </c>
      <c r="I18" s="129" t="s">
        <v>282</v>
      </c>
      <c r="J18" s="129"/>
    </row>
    <row r="19" spans="1:10" ht="4.5" customHeight="1">
      <c r="A19" s="5"/>
      <c r="B19" s="6"/>
      <c r="C19" s="6"/>
      <c r="D19" s="6"/>
      <c r="E19" s="6"/>
      <c r="F19" s="6"/>
      <c r="G19" s="6"/>
      <c r="H19" s="6"/>
      <c r="I19" s="15"/>
      <c r="J19" s="15"/>
    </row>
    <row r="20" spans="1:10" ht="12.75">
      <c r="A20" s="5"/>
      <c r="B20" s="6"/>
      <c r="C20" s="6"/>
      <c r="D20" s="6"/>
      <c r="E20" s="14">
        <f>E18-((E16*0.86)*((F11/1000)/(G11*0.86)))</f>
        <v>1006.6657726598949</v>
      </c>
      <c r="F20" s="6" t="s">
        <v>19</v>
      </c>
      <c r="G20" s="6"/>
      <c r="H20" s="9">
        <f>AVERAGE(E20:E22)</f>
        <v>951.8582854711262</v>
      </c>
      <c r="I20" s="129" t="s">
        <v>285</v>
      </c>
      <c r="J20" s="129"/>
    </row>
    <row r="21" spans="1:10" ht="4.5" customHeight="1">
      <c r="A21" s="5"/>
      <c r="B21" s="6"/>
      <c r="C21" s="6"/>
      <c r="D21" s="6"/>
      <c r="E21" s="6"/>
      <c r="F21" s="6"/>
      <c r="G21" s="6"/>
      <c r="H21" s="6"/>
      <c r="I21" s="15"/>
      <c r="J21" s="15"/>
    </row>
    <row r="22" spans="1:10" ht="12.75">
      <c r="A22" s="5"/>
      <c r="B22" s="126"/>
      <c r="C22" s="126"/>
      <c r="D22" s="126"/>
      <c r="E22" s="14">
        <f>E20-((E16*0.86)*((F12/1000)/(G12*0.86)))</f>
        <v>897.0507982823577</v>
      </c>
      <c r="F22" s="6" t="s">
        <v>18</v>
      </c>
      <c r="G22" s="6"/>
      <c r="H22" s="9">
        <f>AVERAGE(E22:E24)</f>
        <v>512.7300039708709</v>
      </c>
      <c r="I22" s="129" t="s">
        <v>286</v>
      </c>
      <c r="J22" s="129"/>
    </row>
    <row r="23" spans="1:10" ht="4.5" customHeight="1">
      <c r="A23" s="5"/>
      <c r="B23" s="17"/>
      <c r="C23" s="17"/>
      <c r="D23" s="17"/>
      <c r="E23" s="6"/>
      <c r="F23" s="6"/>
      <c r="G23" s="6"/>
      <c r="H23" s="6"/>
      <c r="I23" s="15"/>
      <c r="J23" s="15"/>
    </row>
    <row r="24" spans="1:10" ht="12.75">
      <c r="A24" s="5"/>
      <c r="B24" s="126" t="s">
        <v>283</v>
      </c>
      <c r="C24" s="126"/>
      <c r="D24" s="126"/>
      <c r="E24" s="14">
        <f>E22-((E16*0.86)*((F13/1000)/(G13*0.86)))</f>
        <v>128.40920965938415</v>
      </c>
      <c r="F24" s="6" t="s">
        <v>17</v>
      </c>
      <c r="G24" s="6"/>
      <c r="H24" s="6"/>
      <c r="I24" s="6"/>
      <c r="J24" s="6"/>
    </row>
    <row r="29" spans="14:18" ht="12.75">
      <c r="N29" s="26">
        <v>0</v>
      </c>
      <c r="O29" s="27">
        <f>E18</f>
        <v>1178.3181580681232</v>
      </c>
      <c r="P29" s="26" t="s">
        <v>9</v>
      </c>
      <c r="Q29" s="27">
        <f>$E$24-30</f>
        <v>98.40920965938415</v>
      </c>
      <c r="R29" s="26">
        <v>60</v>
      </c>
    </row>
    <row r="30" spans="14:18" ht="12.75">
      <c r="N30" s="26">
        <f>N29</f>
        <v>0</v>
      </c>
      <c r="O30" s="26">
        <f>O29</f>
        <v>1178.3181580681232</v>
      </c>
      <c r="P30" s="26"/>
      <c r="Q30" s="27">
        <f>$I$11</f>
        <v>1200</v>
      </c>
      <c r="R30" s="26">
        <v>60</v>
      </c>
    </row>
    <row r="31" spans="14:18" ht="12.75">
      <c r="N31" s="26">
        <f>AVERAGE(N29,N32)</f>
        <v>32</v>
      </c>
      <c r="O31" s="26">
        <f>AVERAGE(O29,O32)</f>
        <v>1092.491965364009</v>
      </c>
      <c r="P31" s="26" t="s">
        <v>3</v>
      </c>
      <c r="Q31" s="26"/>
      <c r="R31" s="26">
        <v>60</v>
      </c>
    </row>
    <row r="32" spans="14:18" ht="12.75">
      <c r="N32" s="26">
        <f>F11</f>
        <v>64</v>
      </c>
      <c r="O32" s="27">
        <f>E20</f>
        <v>1006.6657726598949</v>
      </c>
      <c r="P32" s="26" t="s">
        <v>10</v>
      </c>
      <c r="Q32" s="27">
        <f>$E$24-30</f>
        <v>98.40920965938415</v>
      </c>
      <c r="R32" s="26">
        <v>60</v>
      </c>
    </row>
    <row r="33" spans="14:18" ht="12.75">
      <c r="N33" s="26">
        <f>N32</f>
        <v>64</v>
      </c>
      <c r="O33" s="26">
        <f>O32</f>
        <v>1006.6657726598949</v>
      </c>
      <c r="P33" s="26"/>
      <c r="Q33" s="27">
        <f>$I$11</f>
        <v>1200</v>
      </c>
      <c r="R33" s="26">
        <v>60</v>
      </c>
    </row>
    <row r="34" spans="14:18" ht="12.75">
      <c r="N34" s="26">
        <f>AVERAGE(N32,N35)</f>
        <v>74</v>
      </c>
      <c r="O34" s="26">
        <f>AVERAGE(O32,O35)</f>
        <v>951.8582854711262</v>
      </c>
      <c r="P34" s="26" t="s">
        <v>4</v>
      </c>
      <c r="Q34" s="26"/>
      <c r="R34" s="26">
        <v>60</v>
      </c>
    </row>
    <row r="35" spans="14:18" ht="12.75">
      <c r="N35" s="26">
        <f>F12+F11</f>
        <v>84</v>
      </c>
      <c r="O35" s="27">
        <f>E22</f>
        <v>897.0507982823577</v>
      </c>
      <c r="P35" s="26" t="s">
        <v>11</v>
      </c>
      <c r="Q35" s="27">
        <f>$E$24-30</f>
        <v>98.40920965938415</v>
      </c>
      <c r="R35" s="26">
        <v>60</v>
      </c>
    </row>
    <row r="36" spans="14:18" ht="12.75">
      <c r="N36" s="26">
        <f>N35</f>
        <v>84</v>
      </c>
      <c r="O36" s="26">
        <f>O35</f>
        <v>897.0507982823577</v>
      </c>
      <c r="P36" s="26"/>
      <c r="Q36" s="27">
        <f>$I$11</f>
        <v>1200</v>
      </c>
      <c r="R36" s="26">
        <v>60</v>
      </c>
    </row>
    <row r="37" spans="14:18" ht="12.75">
      <c r="N37" s="26">
        <f>AVERAGE(N35,N38)</f>
        <v>96.5</v>
      </c>
      <c r="O37" s="26">
        <f>AVERAGE(O35,O38)</f>
        <v>512.7300039708709</v>
      </c>
      <c r="P37" s="26" t="s">
        <v>5</v>
      </c>
      <c r="Q37" s="26"/>
      <c r="R37" s="26">
        <v>60</v>
      </c>
    </row>
    <row r="38" spans="14:18" ht="12.75">
      <c r="N38" s="26">
        <f>F13+F12+F11</f>
        <v>109</v>
      </c>
      <c r="O38" s="27">
        <f>E24</f>
        <v>128.40920965938415</v>
      </c>
      <c r="P38" s="26" t="s">
        <v>12</v>
      </c>
      <c r="Q38" s="27">
        <f>$E$24-30</f>
        <v>98.40920965938415</v>
      </c>
      <c r="R38" s="26">
        <v>60</v>
      </c>
    </row>
    <row r="39" spans="14:18" ht="12.75">
      <c r="N39" s="26">
        <f>N38</f>
        <v>109</v>
      </c>
      <c r="O39" s="26">
        <f>O38</f>
        <v>128.40920965938415</v>
      </c>
      <c r="P39" s="26"/>
      <c r="Q39" s="27">
        <f>$I$11</f>
        <v>1200</v>
      </c>
      <c r="R39" s="26">
        <v>60</v>
      </c>
    </row>
    <row r="41" spans="15:17" ht="12.75">
      <c r="O41" s="18"/>
      <c r="Q41" s="18"/>
    </row>
    <row r="42" ht="12.75">
      <c r="Q42" s="18"/>
    </row>
    <row r="44" spans="15:17" ht="12.75">
      <c r="O44" s="18"/>
      <c r="Q44" s="18"/>
    </row>
    <row r="45" ht="12.75">
      <c r="Q45" s="18"/>
    </row>
    <row r="46" ht="4.5" customHeight="1"/>
    <row r="47" ht="4.5" customHeight="1"/>
    <row r="48" ht="4.5" customHeight="1"/>
    <row r="50" spans="2:10" ht="12.75">
      <c r="B50" s="20"/>
      <c r="C50" s="68" t="s">
        <v>256</v>
      </c>
      <c r="D50" s="20"/>
      <c r="E50" s="20"/>
      <c r="F50" s="20"/>
      <c r="G50" s="20"/>
      <c r="H50" s="20"/>
      <c r="I50" s="20"/>
      <c r="J50" s="20"/>
    </row>
    <row r="51" spans="2:10" ht="12.75">
      <c r="B51" s="20"/>
      <c r="C51" s="69" t="s">
        <v>257</v>
      </c>
      <c r="D51" s="20"/>
      <c r="E51" s="20"/>
      <c r="F51" s="20"/>
      <c r="G51" s="20"/>
      <c r="H51" s="20"/>
      <c r="I51" s="20"/>
      <c r="J51" s="20"/>
    </row>
    <row r="52" spans="2:10" ht="12.75">
      <c r="B52" s="67"/>
      <c r="C52" s="69" t="s">
        <v>258</v>
      </c>
      <c r="D52" s="20"/>
      <c r="E52" s="20"/>
      <c r="F52" s="20"/>
      <c r="G52" s="20"/>
      <c r="H52" s="20"/>
      <c r="I52" s="20"/>
      <c r="J52" s="20"/>
    </row>
    <row r="53" spans="2:10" ht="12.75">
      <c r="B53" s="67"/>
      <c r="C53" s="69" t="s">
        <v>259</v>
      </c>
      <c r="D53" s="20"/>
      <c r="E53" s="20"/>
      <c r="F53" s="20"/>
      <c r="G53" s="20"/>
      <c r="H53" s="20"/>
      <c r="I53" s="20"/>
      <c r="J53" s="20"/>
    </row>
    <row r="55" ht="12.75">
      <c r="C55" s="21"/>
    </row>
    <row r="56" spans="2:10" ht="15">
      <c r="B56" s="22"/>
      <c r="C56" s="23"/>
      <c r="D56" s="22"/>
      <c r="E56" s="22"/>
      <c r="F56" s="22"/>
      <c r="G56" s="22"/>
      <c r="H56" s="22"/>
      <c r="I56" s="22"/>
      <c r="J56" s="22"/>
    </row>
    <row r="57" ht="4.5" customHeight="1"/>
  </sheetData>
  <sheetProtection sheet="1" objects="1" scenarios="1"/>
  <mergeCells count="16">
    <mergeCell ref="B1:J1"/>
    <mergeCell ref="B2:J2"/>
    <mergeCell ref="E4:I4"/>
    <mergeCell ref="E5:I5"/>
    <mergeCell ref="C13:E13"/>
    <mergeCell ref="F16:H16"/>
    <mergeCell ref="E6:I6"/>
    <mergeCell ref="C9:E10"/>
    <mergeCell ref="C11:E11"/>
    <mergeCell ref="C12:E12"/>
    <mergeCell ref="E7:I7"/>
    <mergeCell ref="B22:D22"/>
    <mergeCell ref="B24:D24"/>
    <mergeCell ref="I18:J18"/>
    <mergeCell ref="I20:J20"/>
    <mergeCell ref="I22:J22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headerFooter alignWithMargins="0">
    <oddHeader>&amp;C&amp;A</oddHeader>
  </headerFooter>
  <colBreaks count="1" manualBreakCount="1">
    <brk id="10" max="46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S56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1.7109375" style="3" customWidth="1"/>
    <col min="11" max="16384" width="9.140625" style="3" customWidth="1"/>
  </cols>
  <sheetData>
    <row r="1" spans="1:10" ht="13.5" thickBot="1">
      <c r="A1" s="2" t="s">
        <v>267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2:10" ht="12.75">
      <c r="B2" s="133" t="s">
        <v>252</v>
      </c>
      <c r="C2" s="133"/>
      <c r="D2" s="133"/>
      <c r="E2" s="133"/>
      <c r="F2" s="133"/>
      <c r="G2" s="133"/>
      <c r="H2" s="133"/>
      <c r="I2" s="133"/>
      <c r="J2" s="133"/>
    </row>
    <row r="3" ht="9.75" customHeight="1"/>
    <row r="4" spans="4:9" ht="12.75">
      <c r="D4" s="4" t="s">
        <v>272</v>
      </c>
      <c r="E4" s="138"/>
      <c r="F4" s="139"/>
      <c r="G4" s="139"/>
      <c r="H4" s="139"/>
      <c r="I4" s="140"/>
    </row>
    <row r="5" spans="4:9" ht="12.75">
      <c r="D5" s="4" t="s">
        <v>273</v>
      </c>
      <c r="E5" s="141"/>
      <c r="F5" s="142"/>
      <c r="G5" s="142"/>
      <c r="H5" s="142"/>
      <c r="I5" s="143"/>
    </row>
    <row r="6" spans="4:9" ht="12.75">
      <c r="D6" s="4" t="s">
        <v>274</v>
      </c>
      <c r="E6" s="141"/>
      <c r="F6" s="142"/>
      <c r="G6" s="142"/>
      <c r="H6" s="142"/>
      <c r="I6" s="143"/>
    </row>
    <row r="7" spans="4:9" ht="12.75">
      <c r="D7" s="4" t="s">
        <v>275</v>
      </c>
      <c r="E7" s="141"/>
      <c r="F7" s="142"/>
      <c r="G7" s="142"/>
      <c r="H7" s="142"/>
      <c r="I7" s="143"/>
    </row>
    <row r="8" ht="12.75"/>
    <row r="9" spans="1:10" ht="12.75">
      <c r="A9" s="5"/>
      <c r="B9" s="6"/>
      <c r="C9" s="127" t="s">
        <v>276</v>
      </c>
      <c r="D9" s="127"/>
      <c r="E9" s="127"/>
      <c r="F9" s="7" t="s">
        <v>277</v>
      </c>
      <c r="G9" s="8" t="s">
        <v>0</v>
      </c>
      <c r="H9" s="6"/>
      <c r="I9" s="6"/>
      <c r="J9" s="6"/>
    </row>
    <row r="10" spans="1:10" ht="12.75">
      <c r="A10" s="5"/>
      <c r="B10" s="6"/>
      <c r="C10" s="127"/>
      <c r="D10" s="127"/>
      <c r="E10" s="127"/>
      <c r="F10" s="7" t="s">
        <v>1</v>
      </c>
      <c r="G10" s="7" t="s">
        <v>2</v>
      </c>
      <c r="H10" s="6"/>
      <c r="I10" s="6"/>
      <c r="J10" s="6"/>
    </row>
    <row r="11" spans="1:10" ht="12.75">
      <c r="A11" s="5"/>
      <c r="B11" s="10" t="s">
        <v>3</v>
      </c>
      <c r="C11" s="144"/>
      <c r="D11" s="144"/>
      <c r="E11" s="144"/>
      <c r="F11" s="24"/>
      <c r="G11" s="71"/>
      <c r="H11" s="6"/>
      <c r="I11" s="25"/>
      <c r="J11" s="6" t="s">
        <v>278</v>
      </c>
    </row>
    <row r="12" spans="1:10" ht="12.75">
      <c r="A12" s="5"/>
      <c r="B12" s="10" t="s">
        <v>4</v>
      </c>
      <c r="C12" s="144"/>
      <c r="D12" s="144"/>
      <c r="E12" s="144"/>
      <c r="F12" s="24"/>
      <c r="G12" s="71"/>
      <c r="H12" s="6"/>
      <c r="I12" s="25"/>
      <c r="J12" s="6" t="s">
        <v>279</v>
      </c>
    </row>
    <row r="13" spans="1:10" ht="12.75">
      <c r="A13" s="5"/>
      <c r="B13" s="10" t="s">
        <v>5</v>
      </c>
      <c r="C13" s="144"/>
      <c r="D13" s="144"/>
      <c r="E13" s="144"/>
      <c r="F13" s="24"/>
      <c r="G13" s="71"/>
      <c r="H13" s="6"/>
      <c r="I13" s="70">
        <v>0</v>
      </c>
      <c r="J13" s="6" t="s">
        <v>280</v>
      </c>
    </row>
    <row r="14" spans="1:10" ht="12.75">
      <c r="A14" s="5"/>
      <c r="B14" s="10" t="s">
        <v>6</v>
      </c>
      <c r="C14" s="144"/>
      <c r="D14" s="144"/>
      <c r="E14" s="144"/>
      <c r="F14" s="24"/>
      <c r="G14" s="71"/>
      <c r="H14" s="6"/>
      <c r="I14" s="6"/>
      <c r="J14" s="6"/>
    </row>
    <row r="15" spans="1:10" ht="12.75">
      <c r="A15" s="5"/>
      <c r="B15" s="10"/>
      <c r="C15" s="6"/>
      <c r="D15" s="6"/>
      <c r="E15" s="17" t="s">
        <v>284</v>
      </c>
      <c r="F15" s="11">
        <f>SUM(F11:F14)</f>
        <v>0</v>
      </c>
      <c r="G15" s="6"/>
      <c r="H15" s="6"/>
      <c r="I15" s="6"/>
      <c r="J15" s="6"/>
    </row>
    <row r="16" spans="1:10" ht="12.75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5"/>
      <c r="B17" s="6"/>
      <c r="C17" s="6"/>
      <c r="D17" s="6"/>
      <c r="E17" s="14" t="e">
        <f>((I11-I12)/(0.02+((F11/1000)/(G11*0.86))+((F12/1000)/(G12*0.86))+((F13/1000)/(G13*0.86))+((F14/1000)/(G14*0.86))+(1/(10+(I13*3.2)))))/0.86</f>
        <v>#DIV/0!</v>
      </c>
      <c r="F17" s="129" t="s">
        <v>281</v>
      </c>
      <c r="G17" s="129"/>
      <c r="H17" s="129"/>
      <c r="I17" s="6"/>
      <c r="J17" s="6"/>
    </row>
    <row r="18" spans="1:10" ht="4.5" customHeight="1">
      <c r="A18" s="5"/>
      <c r="B18" s="6"/>
      <c r="C18" s="6"/>
      <c r="D18" s="6"/>
      <c r="E18" s="6"/>
      <c r="F18" s="15"/>
      <c r="G18" s="15"/>
      <c r="H18" s="15"/>
      <c r="I18" s="6"/>
      <c r="J18" s="6"/>
    </row>
    <row r="19" spans="1:10" ht="12.75">
      <c r="A19" s="5"/>
      <c r="B19" s="6"/>
      <c r="C19" s="6"/>
      <c r="D19" s="6"/>
      <c r="E19" s="14" t="e">
        <f>I11-((E17*0.86)*0.02)</f>
        <v>#DIV/0!</v>
      </c>
      <c r="F19" s="6" t="s">
        <v>8</v>
      </c>
      <c r="G19" s="6"/>
      <c r="H19" s="9" t="e">
        <f>AVERAGE(E19:E21)</f>
        <v>#DIV/0!</v>
      </c>
      <c r="I19" s="129" t="s">
        <v>282</v>
      </c>
      <c r="J19" s="129"/>
    </row>
    <row r="20" spans="1:10" ht="4.5" customHeight="1">
      <c r="A20" s="5"/>
      <c r="B20" s="6"/>
      <c r="C20" s="6"/>
      <c r="D20" s="6"/>
      <c r="E20" s="6"/>
      <c r="F20" s="6"/>
      <c r="G20" s="6"/>
      <c r="H20" s="6"/>
      <c r="I20" s="15"/>
      <c r="J20" s="15"/>
    </row>
    <row r="21" spans="1:10" ht="12.75">
      <c r="A21" s="5"/>
      <c r="B21" s="6"/>
      <c r="C21" s="6"/>
      <c r="D21" s="6"/>
      <c r="E21" s="14" t="e">
        <f>E19-((E17*0.86)*((F11/1000)/(G11*0.86)))</f>
        <v>#DIV/0!</v>
      </c>
      <c r="F21" s="6" t="s">
        <v>19</v>
      </c>
      <c r="G21" s="6"/>
      <c r="H21" s="9" t="e">
        <f>AVERAGE(E21:E23)</f>
        <v>#DIV/0!</v>
      </c>
      <c r="I21" s="129" t="s">
        <v>285</v>
      </c>
      <c r="J21" s="129"/>
    </row>
    <row r="22" spans="1:10" ht="4.5" customHeight="1">
      <c r="A22" s="5"/>
      <c r="B22" s="6"/>
      <c r="C22" s="6"/>
      <c r="D22" s="6"/>
      <c r="E22" s="6"/>
      <c r="F22" s="6"/>
      <c r="G22" s="6"/>
      <c r="H22" s="6"/>
      <c r="I22" s="15"/>
      <c r="J22" s="15"/>
    </row>
    <row r="23" spans="1:10" ht="12.75">
      <c r="A23" s="5"/>
      <c r="B23" s="6"/>
      <c r="C23" s="6"/>
      <c r="D23" s="6"/>
      <c r="E23" s="14" t="e">
        <f>E21-((E17*0.86)*((F12/1000)/(G12*0.86)))</f>
        <v>#DIV/0!</v>
      </c>
      <c r="F23" s="6" t="s">
        <v>18</v>
      </c>
      <c r="G23" s="6"/>
      <c r="H23" s="9" t="e">
        <f>AVERAGE(E23:E25)</f>
        <v>#DIV/0!</v>
      </c>
      <c r="I23" s="129" t="s">
        <v>286</v>
      </c>
      <c r="J23" s="129"/>
    </row>
    <row r="24" spans="1:10" ht="4.5" customHeight="1">
      <c r="A24" s="5"/>
      <c r="B24" s="6"/>
      <c r="C24" s="6"/>
      <c r="D24" s="6"/>
      <c r="E24" s="6"/>
      <c r="F24" s="6"/>
      <c r="G24" s="6"/>
      <c r="H24" s="6"/>
      <c r="I24" s="15"/>
      <c r="J24" s="15"/>
    </row>
    <row r="25" spans="1:10" ht="12.75">
      <c r="A25" s="5"/>
      <c r="B25" s="126"/>
      <c r="C25" s="126"/>
      <c r="D25" s="126"/>
      <c r="E25" s="14" t="e">
        <f>E23-((E17*0.86)*((F13/1000)/(G13*0.86)))</f>
        <v>#DIV/0!</v>
      </c>
      <c r="F25" s="6" t="s">
        <v>17</v>
      </c>
      <c r="G25" s="6"/>
      <c r="H25" s="9" t="e">
        <f>AVERAGE(E25:E27)</f>
        <v>#DIV/0!</v>
      </c>
      <c r="I25" s="129" t="s">
        <v>287</v>
      </c>
      <c r="J25" s="129"/>
    </row>
    <row r="26" spans="1:10" ht="4.5" customHeight="1">
      <c r="A26" s="5"/>
      <c r="B26" s="17"/>
      <c r="C26" s="17"/>
      <c r="D26" s="17"/>
      <c r="E26" s="6"/>
      <c r="F26" s="6"/>
      <c r="G26" s="6"/>
      <c r="H26" s="6"/>
      <c r="I26" s="15"/>
      <c r="J26" s="15"/>
    </row>
    <row r="27" spans="1:7" ht="12.75">
      <c r="A27" s="5"/>
      <c r="B27" s="126" t="s">
        <v>283</v>
      </c>
      <c r="C27" s="126"/>
      <c r="D27" s="126"/>
      <c r="E27" s="14" t="e">
        <f>E25-((E17*0.86)*((F14/1000)/(G14*0.86)))</f>
        <v>#DIV/0!</v>
      </c>
      <c r="F27" s="6" t="s">
        <v>16</v>
      </c>
      <c r="G27" s="6"/>
    </row>
    <row r="32" spans="14:19" ht="12.75">
      <c r="N32" s="26">
        <v>0</v>
      </c>
      <c r="O32" s="27" t="e">
        <f>E19</f>
        <v>#DIV/0!</v>
      </c>
      <c r="P32" s="26" t="s">
        <v>9</v>
      </c>
      <c r="Q32" s="27" t="e">
        <f>$E$27-30</f>
        <v>#DIV/0!</v>
      </c>
      <c r="R32" s="26">
        <v>653</v>
      </c>
      <c r="S32" s="26"/>
    </row>
    <row r="33" spans="14:19" ht="12.75">
      <c r="N33" s="26">
        <f>N32</f>
        <v>0</v>
      </c>
      <c r="O33" s="26" t="e">
        <f>O32</f>
        <v>#DIV/0!</v>
      </c>
      <c r="P33" s="26"/>
      <c r="Q33" s="27">
        <f>$I$11</f>
        <v>0</v>
      </c>
      <c r="R33" s="26">
        <v>653</v>
      </c>
      <c r="S33" s="26"/>
    </row>
    <row r="34" spans="14:19" ht="12.75">
      <c r="N34" s="26">
        <f>AVERAGE(N32,N35)</f>
        <v>0</v>
      </c>
      <c r="O34" s="26" t="e">
        <f>AVERAGE(O32,O35)</f>
        <v>#DIV/0!</v>
      </c>
      <c r="P34" s="26" t="s">
        <v>3</v>
      </c>
      <c r="Q34" s="26"/>
      <c r="R34" s="26">
        <v>653</v>
      </c>
      <c r="S34" s="26"/>
    </row>
    <row r="35" spans="14:19" ht="12.75">
      <c r="N35" s="26">
        <f>F11</f>
        <v>0</v>
      </c>
      <c r="O35" s="27" t="e">
        <f>E21</f>
        <v>#DIV/0!</v>
      </c>
      <c r="P35" s="26" t="s">
        <v>10</v>
      </c>
      <c r="Q35" s="27" t="e">
        <f>$E$27-30</f>
        <v>#DIV/0!</v>
      </c>
      <c r="R35" s="26">
        <v>653</v>
      </c>
      <c r="S35" s="26"/>
    </row>
    <row r="36" spans="14:19" ht="12.75">
      <c r="N36" s="26">
        <f>N35</f>
        <v>0</v>
      </c>
      <c r="O36" s="26" t="e">
        <f>O35</f>
        <v>#DIV/0!</v>
      </c>
      <c r="P36" s="26"/>
      <c r="Q36" s="27">
        <f>$I$11</f>
        <v>0</v>
      </c>
      <c r="R36" s="26">
        <v>653</v>
      </c>
      <c r="S36" s="26"/>
    </row>
    <row r="37" spans="14:19" ht="12.75">
      <c r="N37" s="26">
        <f>AVERAGE(N35,N38)</f>
        <v>0</v>
      </c>
      <c r="O37" s="26" t="e">
        <f>AVERAGE(O35,O38)</f>
        <v>#DIV/0!</v>
      </c>
      <c r="P37" s="26" t="s">
        <v>4</v>
      </c>
      <c r="Q37" s="26"/>
      <c r="R37" s="26">
        <v>653</v>
      </c>
      <c r="S37" s="26"/>
    </row>
    <row r="38" spans="14:19" ht="12.75">
      <c r="N38" s="26">
        <f>F12+F11</f>
        <v>0</v>
      </c>
      <c r="O38" s="27" t="e">
        <f>E23</f>
        <v>#DIV/0!</v>
      </c>
      <c r="P38" s="26" t="s">
        <v>11</v>
      </c>
      <c r="Q38" s="27" t="e">
        <f>$E$27-30</f>
        <v>#DIV/0!</v>
      </c>
      <c r="R38" s="26">
        <v>653</v>
      </c>
      <c r="S38" s="26"/>
    </row>
    <row r="39" spans="14:19" ht="12.75">
      <c r="N39" s="26">
        <f>N38</f>
        <v>0</v>
      </c>
      <c r="O39" s="26" t="e">
        <f>O38</f>
        <v>#DIV/0!</v>
      </c>
      <c r="P39" s="26"/>
      <c r="Q39" s="27">
        <f>$I$11</f>
        <v>0</v>
      </c>
      <c r="R39" s="26">
        <v>653</v>
      </c>
      <c r="S39" s="26"/>
    </row>
    <row r="40" spans="14:19" ht="12.75">
      <c r="N40" s="26">
        <f>AVERAGE(N38,N41)</f>
        <v>0</v>
      </c>
      <c r="O40" s="26" t="e">
        <f>AVERAGE(O38,O41)</f>
        <v>#DIV/0!</v>
      </c>
      <c r="P40" s="26" t="s">
        <v>5</v>
      </c>
      <c r="Q40" s="26"/>
      <c r="R40" s="26">
        <v>653</v>
      </c>
      <c r="S40" s="26"/>
    </row>
    <row r="41" spans="14:19" ht="12.75">
      <c r="N41" s="26">
        <f>F13+F12+F11</f>
        <v>0</v>
      </c>
      <c r="O41" s="27" t="e">
        <f>E25</f>
        <v>#DIV/0!</v>
      </c>
      <c r="P41" s="26" t="s">
        <v>12</v>
      </c>
      <c r="Q41" s="27" t="e">
        <f>$E$27-30</f>
        <v>#DIV/0!</v>
      </c>
      <c r="R41" s="26">
        <v>653</v>
      </c>
      <c r="S41" s="26"/>
    </row>
    <row r="42" spans="14:19" ht="12.75">
      <c r="N42" s="26">
        <f>N41</f>
        <v>0</v>
      </c>
      <c r="O42" s="26" t="e">
        <f>O41</f>
        <v>#DIV/0!</v>
      </c>
      <c r="P42" s="26"/>
      <c r="Q42" s="27">
        <f>$I$11</f>
        <v>0</v>
      </c>
      <c r="R42" s="26">
        <v>653</v>
      </c>
      <c r="S42" s="26"/>
    </row>
    <row r="43" spans="14:19" ht="12.75">
      <c r="N43" s="26">
        <f>AVERAGE(N41,N44)</f>
        <v>0</v>
      </c>
      <c r="O43" s="26" t="e">
        <f>AVERAGE(O41,O44)</f>
        <v>#DIV/0!</v>
      </c>
      <c r="P43" s="26" t="s">
        <v>6</v>
      </c>
      <c r="Q43" s="26"/>
      <c r="R43" s="26">
        <v>653</v>
      </c>
      <c r="S43" s="26"/>
    </row>
    <row r="44" spans="14:19" ht="12.75" customHeight="1">
      <c r="N44" s="26">
        <f>F14+F13+F12+F11</f>
        <v>0</v>
      </c>
      <c r="O44" s="27" t="e">
        <f>E27</f>
        <v>#DIV/0!</v>
      </c>
      <c r="P44" s="26" t="s">
        <v>13</v>
      </c>
      <c r="Q44" s="27" t="e">
        <f>$E$27-30</f>
        <v>#DIV/0!</v>
      </c>
      <c r="R44" s="26">
        <v>653</v>
      </c>
      <c r="S44" s="26"/>
    </row>
    <row r="45" spans="14:19" ht="12.75">
      <c r="N45" s="26">
        <f>N44</f>
        <v>0</v>
      </c>
      <c r="O45" s="26" t="e">
        <f>O44</f>
        <v>#DIV/0!</v>
      </c>
      <c r="P45" s="26"/>
      <c r="Q45" s="27">
        <f>$I$11</f>
        <v>0</v>
      </c>
      <c r="R45" s="26">
        <v>653</v>
      </c>
      <c r="S45" s="26"/>
    </row>
    <row r="46" spans="14:19" ht="12.75">
      <c r="N46" s="26"/>
      <c r="O46" s="26"/>
      <c r="P46" s="26"/>
      <c r="Q46" s="26"/>
      <c r="R46" s="26"/>
      <c r="S46" s="26"/>
    </row>
    <row r="47" spans="15:17" ht="12.75" customHeight="1">
      <c r="O47" s="18"/>
      <c r="Q47" s="18"/>
    </row>
    <row r="48" ht="4.5" customHeight="1">
      <c r="Q48" s="18"/>
    </row>
    <row r="49" ht="4.5" customHeight="1"/>
    <row r="50" spans="2:10" ht="12.75">
      <c r="B50" s="20"/>
      <c r="C50" s="68" t="s">
        <v>256</v>
      </c>
      <c r="D50" s="20"/>
      <c r="E50" s="20"/>
      <c r="F50" s="20"/>
      <c r="G50" s="20"/>
      <c r="H50" s="20"/>
      <c r="I50" s="20"/>
      <c r="J50" s="20"/>
    </row>
    <row r="51" spans="2:10" ht="12.75">
      <c r="B51" s="20"/>
      <c r="C51" s="69" t="s">
        <v>257</v>
      </c>
      <c r="D51" s="20"/>
      <c r="E51" s="20"/>
      <c r="F51" s="20"/>
      <c r="G51" s="20"/>
      <c r="H51" s="20"/>
      <c r="I51" s="20"/>
      <c r="J51" s="20"/>
    </row>
    <row r="52" spans="2:10" ht="12.75">
      <c r="B52" s="67"/>
      <c r="C52" s="69" t="s">
        <v>258</v>
      </c>
      <c r="D52" s="20"/>
      <c r="E52" s="20"/>
      <c r="F52" s="20"/>
      <c r="G52" s="20"/>
      <c r="H52" s="20"/>
      <c r="I52" s="20"/>
      <c r="J52" s="20"/>
    </row>
    <row r="53" spans="2:10" ht="12.75">
      <c r="B53" s="67"/>
      <c r="C53" s="69" t="s">
        <v>259</v>
      </c>
      <c r="D53" s="20"/>
      <c r="E53" s="20"/>
      <c r="F53" s="20"/>
      <c r="G53" s="20"/>
      <c r="H53" s="20"/>
      <c r="I53" s="20"/>
      <c r="J53" s="20"/>
    </row>
    <row r="55" ht="12.75">
      <c r="C55" s="21"/>
    </row>
    <row r="56" spans="2:10" ht="15">
      <c r="B56" s="22"/>
      <c r="C56" s="23"/>
      <c r="D56" s="22"/>
      <c r="E56" s="22"/>
      <c r="F56" s="22"/>
      <c r="G56" s="22"/>
      <c r="H56" s="22"/>
      <c r="I56" s="22"/>
      <c r="J56" s="22"/>
    </row>
    <row r="57" ht="4.5" customHeight="1"/>
  </sheetData>
  <sheetProtection sheet="1" objects="1" scenarios="1"/>
  <mergeCells count="18">
    <mergeCell ref="I21:J21"/>
    <mergeCell ref="F17:H17"/>
    <mergeCell ref="E6:I6"/>
    <mergeCell ref="C9:E10"/>
    <mergeCell ref="C11:E11"/>
    <mergeCell ref="E7:I7"/>
    <mergeCell ref="C13:E13"/>
    <mergeCell ref="I19:J19"/>
    <mergeCell ref="I23:J23"/>
    <mergeCell ref="B27:D27"/>
    <mergeCell ref="B25:D25"/>
    <mergeCell ref="I25:J25"/>
    <mergeCell ref="B1:J1"/>
    <mergeCell ref="B2:J2"/>
    <mergeCell ref="E4:I4"/>
    <mergeCell ref="E5:I5"/>
    <mergeCell ref="C12:E12"/>
    <mergeCell ref="C14:E14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Q56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1.7109375" style="3" customWidth="1"/>
    <col min="11" max="16384" width="9.140625" style="3" customWidth="1"/>
  </cols>
  <sheetData>
    <row r="1" spans="1:10" ht="13.5" thickBot="1">
      <c r="A1" s="2" t="s">
        <v>267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2:10" ht="12.75">
      <c r="B2" s="133" t="s">
        <v>252</v>
      </c>
      <c r="C2" s="133"/>
      <c r="D2" s="133"/>
      <c r="E2" s="133"/>
      <c r="F2" s="133"/>
      <c r="G2" s="133"/>
      <c r="H2" s="133"/>
      <c r="I2" s="133"/>
      <c r="J2" s="133"/>
    </row>
    <row r="3" ht="9.75" customHeight="1"/>
    <row r="4" spans="4:9" ht="12.75">
      <c r="D4" s="4" t="s">
        <v>272</v>
      </c>
      <c r="E4" s="138"/>
      <c r="F4" s="139"/>
      <c r="G4" s="139"/>
      <c r="H4" s="139"/>
      <c r="I4" s="140"/>
    </row>
    <row r="5" spans="4:9" ht="12.75">
      <c r="D5" s="4" t="s">
        <v>273</v>
      </c>
      <c r="E5" s="141"/>
      <c r="F5" s="142"/>
      <c r="G5" s="142"/>
      <c r="H5" s="142"/>
      <c r="I5" s="143"/>
    </row>
    <row r="6" spans="4:9" ht="12.75">
      <c r="D6" s="4" t="s">
        <v>274</v>
      </c>
      <c r="E6" s="141"/>
      <c r="F6" s="142"/>
      <c r="G6" s="142"/>
      <c r="H6" s="142"/>
      <c r="I6" s="143"/>
    </row>
    <row r="7" spans="4:9" ht="12.75">
      <c r="D7" s="4" t="s">
        <v>275</v>
      </c>
      <c r="E7" s="141"/>
      <c r="F7" s="142"/>
      <c r="G7" s="142"/>
      <c r="H7" s="142"/>
      <c r="I7" s="143"/>
    </row>
    <row r="8" ht="12.75"/>
    <row r="9" spans="1:10" ht="12.75">
      <c r="A9" s="5"/>
      <c r="B9" s="6"/>
      <c r="C9" s="127" t="s">
        <v>276</v>
      </c>
      <c r="D9" s="127"/>
      <c r="E9" s="127"/>
      <c r="F9" s="7" t="s">
        <v>277</v>
      </c>
      <c r="G9" s="8" t="s">
        <v>0</v>
      </c>
      <c r="H9" s="6"/>
      <c r="I9" s="6"/>
      <c r="J9" s="6"/>
    </row>
    <row r="10" spans="1:10" ht="12.75">
      <c r="A10" s="5"/>
      <c r="B10" s="6"/>
      <c r="C10" s="127"/>
      <c r="D10" s="127"/>
      <c r="E10" s="127"/>
      <c r="F10" s="7" t="s">
        <v>1</v>
      </c>
      <c r="G10" s="7" t="s">
        <v>2</v>
      </c>
      <c r="H10" s="6"/>
      <c r="I10" s="6"/>
      <c r="J10" s="6"/>
    </row>
    <row r="11" spans="1:10" ht="12.75">
      <c r="A11" s="5"/>
      <c r="B11" s="10" t="s">
        <v>3</v>
      </c>
      <c r="C11" s="144"/>
      <c r="D11" s="144"/>
      <c r="E11" s="144"/>
      <c r="F11" s="24"/>
      <c r="G11" s="71"/>
      <c r="H11" s="6"/>
      <c r="I11" s="25"/>
      <c r="J11" s="6" t="s">
        <v>278</v>
      </c>
    </row>
    <row r="12" spans="1:10" ht="12.75">
      <c r="A12" s="5"/>
      <c r="B12" s="10" t="s">
        <v>4</v>
      </c>
      <c r="C12" s="144"/>
      <c r="D12" s="144"/>
      <c r="E12" s="144"/>
      <c r="F12" s="24"/>
      <c r="G12" s="71"/>
      <c r="H12" s="6"/>
      <c r="I12" s="25"/>
      <c r="J12" s="6" t="s">
        <v>279</v>
      </c>
    </row>
    <row r="13" spans="1:10" ht="12.75">
      <c r="A13" s="5"/>
      <c r="B13" s="10" t="s">
        <v>5</v>
      </c>
      <c r="C13" s="144"/>
      <c r="D13" s="144"/>
      <c r="E13" s="144"/>
      <c r="F13" s="24"/>
      <c r="G13" s="71"/>
      <c r="H13" s="6"/>
      <c r="I13" s="70">
        <v>0</v>
      </c>
      <c r="J13" s="6" t="s">
        <v>280</v>
      </c>
    </row>
    <row r="14" spans="1:10" ht="12.75">
      <c r="A14" s="5"/>
      <c r="B14" s="10" t="s">
        <v>6</v>
      </c>
      <c r="C14" s="144"/>
      <c r="D14" s="144"/>
      <c r="E14" s="144"/>
      <c r="F14" s="24"/>
      <c r="G14" s="71"/>
      <c r="H14" s="6"/>
      <c r="I14" s="6"/>
      <c r="J14" s="6"/>
    </row>
    <row r="15" spans="1:10" ht="12.75">
      <c r="A15" s="5"/>
      <c r="B15" s="10" t="s">
        <v>7</v>
      </c>
      <c r="C15" s="144"/>
      <c r="D15" s="144"/>
      <c r="E15" s="144"/>
      <c r="F15" s="24"/>
      <c r="G15" s="71"/>
      <c r="H15" s="6"/>
      <c r="I15" s="6"/>
      <c r="J15" s="6"/>
    </row>
    <row r="16" spans="1:10" ht="12.75">
      <c r="A16" s="5"/>
      <c r="B16" s="6"/>
      <c r="C16" s="6"/>
      <c r="D16" s="6"/>
      <c r="E16" s="17" t="s">
        <v>284</v>
      </c>
      <c r="F16" s="11">
        <f>SUM(F11:F15)</f>
        <v>0</v>
      </c>
      <c r="G16" s="6"/>
      <c r="H16" s="6"/>
      <c r="I16" s="6"/>
      <c r="J16" s="6"/>
    </row>
    <row r="17" spans="1:10" ht="12.75">
      <c r="A17" s="5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5"/>
      <c r="B18" s="6"/>
      <c r="C18" s="6"/>
      <c r="D18" s="6"/>
      <c r="E18" s="14" t="e">
        <f>((I11-I12)/(0.02+((F11/1000)/(G11*0.86))+((F12/1000)/(G12*0.86))+((F13/1000)/(G13*0.86))+((F14/1000)/(G14*0.86))+((F15/1000)/(G15*0.86))+(1/(10+(I13*3.2)))))/0.86</f>
        <v>#DIV/0!</v>
      </c>
      <c r="F18" s="129" t="s">
        <v>281</v>
      </c>
      <c r="G18" s="129"/>
      <c r="H18" s="129"/>
      <c r="I18" s="6"/>
      <c r="J18" s="6"/>
    </row>
    <row r="19" spans="1:10" ht="4.5" customHeight="1">
      <c r="A19" s="5"/>
      <c r="B19" s="6"/>
      <c r="C19" s="6"/>
      <c r="D19" s="6"/>
      <c r="E19" s="6"/>
      <c r="F19" s="15"/>
      <c r="G19" s="15"/>
      <c r="H19" s="15"/>
      <c r="I19" s="6"/>
      <c r="J19" s="6"/>
    </row>
    <row r="20" spans="1:10" ht="12.75">
      <c r="A20" s="5"/>
      <c r="B20" s="6"/>
      <c r="C20" s="6"/>
      <c r="D20" s="6"/>
      <c r="E20" s="14" t="e">
        <f>I11-((E18*0.86)*0.02)</f>
        <v>#DIV/0!</v>
      </c>
      <c r="F20" s="6" t="s">
        <v>8</v>
      </c>
      <c r="G20" s="6"/>
      <c r="H20" s="9" t="e">
        <f>AVERAGE(E20:E22)</f>
        <v>#DIV/0!</v>
      </c>
      <c r="I20" s="129" t="s">
        <v>282</v>
      </c>
      <c r="J20" s="129"/>
    </row>
    <row r="21" spans="1:10" ht="4.5" customHeight="1">
      <c r="A21" s="5"/>
      <c r="B21" s="6"/>
      <c r="C21" s="6"/>
      <c r="D21" s="6"/>
      <c r="E21" s="6"/>
      <c r="F21" s="6"/>
      <c r="G21" s="6"/>
      <c r="H21" s="6"/>
      <c r="I21" s="15"/>
      <c r="J21" s="15"/>
    </row>
    <row r="22" spans="1:10" ht="12.75">
      <c r="A22" s="5"/>
      <c r="B22" s="6"/>
      <c r="C22" s="6"/>
      <c r="D22" s="6"/>
      <c r="E22" s="14" t="e">
        <f>E20-((E18*0.86)*((F11/1000)/(G11*0.86)))</f>
        <v>#DIV/0!</v>
      </c>
      <c r="F22" s="6" t="s">
        <v>19</v>
      </c>
      <c r="G22" s="6"/>
      <c r="H22" s="9" t="e">
        <f>AVERAGE(E22:E24)</f>
        <v>#DIV/0!</v>
      </c>
      <c r="I22" s="129" t="s">
        <v>285</v>
      </c>
      <c r="J22" s="129"/>
    </row>
    <row r="23" spans="1:10" ht="4.5" customHeight="1">
      <c r="A23" s="5"/>
      <c r="B23" s="6"/>
      <c r="C23" s="6"/>
      <c r="D23" s="6"/>
      <c r="E23" s="6"/>
      <c r="F23" s="6"/>
      <c r="G23" s="6"/>
      <c r="H23" s="6"/>
      <c r="I23" s="15"/>
      <c r="J23" s="15"/>
    </row>
    <row r="24" spans="1:10" ht="12.75">
      <c r="A24" s="5"/>
      <c r="B24" s="6"/>
      <c r="C24" s="6"/>
      <c r="D24" s="6"/>
      <c r="E24" s="14" t="e">
        <f>E22-((E18*0.86)*((F12/1000)/(G12*0.86)))</f>
        <v>#DIV/0!</v>
      </c>
      <c r="F24" s="6" t="s">
        <v>18</v>
      </c>
      <c r="G24" s="6"/>
      <c r="H24" s="9" t="e">
        <f>AVERAGE(E24:E26)</f>
        <v>#DIV/0!</v>
      </c>
      <c r="I24" s="129" t="s">
        <v>286</v>
      </c>
      <c r="J24" s="129"/>
    </row>
    <row r="25" spans="1:10" ht="4.5" customHeight="1">
      <c r="A25" s="5"/>
      <c r="B25" s="6"/>
      <c r="C25" s="6"/>
      <c r="D25" s="6"/>
      <c r="E25" s="6"/>
      <c r="F25" s="6"/>
      <c r="G25" s="6"/>
      <c r="H25" s="6"/>
      <c r="I25" s="15"/>
      <c r="J25" s="15"/>
    </row>
    <row r="26" spans="1:10" ht="12.75">
      <c r="A26" s="5"/>
      <c r="B26" s="6"/>
      <c r="C26" s="6"/>
      <c r="D26" s="6"/>
      <c r="E26" s="14" t="e">
        <f>E24-((E18*0.86)*((F13/1000)/(G13*0.86)))</f>
        <v>#DIV/0!</v>
      </c>
      <c r="F26" s="6" t="s">
        <v>17</v>
      </c>
      <c r="G26" s="6"/>
      <c r="H26" s="9" t="e">
        <f>AVERAGE(E26:E28)</f>
        <v>#DIV/0!</v>
      </c>
      <c r="I26" s="129" t="s">
        <v>287</v>
      </c>
      <c r="J26" s="129"/>
    </row>
    <row r="27" spans="1:10" ht="4.5" customHeight="1">
      <c r="A27" s="5"/>
      <c r="B27" s="6"/>
      <c r="C27" s="6"/>
      <c r="D27" s="6"/>
      <c r="E27" s="6"/>
      <c r="F27" s="6"/>
      <c r="G27" s="6"/>
      <c r="H27" s="6"/>
      <c r="I27" s="15"/>
      <c r="J27" s="15"/>
    </row>
    <row r="28" spans="1:10" ht="12.75">
      <c r="A28" s="5"/>
      <c r="B28" s="126"/>
      <c r="C28" s="126"/>
      <c r="D28" s="126"/>
      <c r="E28" s="14" t="e">
        <f>E26-((E18*0.86)*((F14/1000)/(G14*0.86)))</f>
        <v>#DIV/0!</v>
      </c>
      <c r="F28" s="6" t="s">
        <v>16</v>
      </c>
      <c r="G28" s="6"/>
      <c r="H28" s="9" t="e">
        <f>AVERAGE(E28:E30)</f>
        <v>#DIV/0!</v>
      </c>
      <c r="I28" s="129" t="s">
        <v>288</v>
      </c>
      <c r="J28" s="129"/>
    </row>
    <row r="29" spans="1:10" ht="4.5" customHeight="1">
      <c r="A29" s="5"/>
      <c r="B29" s="17"/>
      <c r="C29" s="17"/>
      <c r="D29" s="17"/>
      <c r="E29" s="6"/>
      <c r="F29" s="6"/>
      <c r="G29" s="6"/>
      <c r="H29" s="50"/>
      <c r="I29" s="15"/>
      <c r="J29" s="15"/>
    </row>
    <row r="30" spans="1:10" ht="12.75">
      <c r="A30" s="5"/>
      <c r="B30" s="126" t="s">
        <v>283</v>
      </c>
      <c r="C30" s="126"/>
      <c r="D30" s="126"/>
      <c r="E30" s="14" t="e">
        <f>E28-((E18*0.86)*((F15/1000)/(G15*0.86)))</f>
        <v>#DIV/0!</v>
      </c>
      <c r="F30" s="6" t="s">
        <v>15</v>
      </c>
      <c r="G30" s="6"/>
      <c r="H30" s="6"/>
      <c r="I30" s="6"/>
      <c r="J30" s="6"/>
    </row>
    <row r="35" spans="14:17" ht="12.75">
      <c r="N35" s="26">
        <v>0</v>
      </c>
      <c r="O35" s="27" t="e">
        <f>E20</f>
        <v>#DIV/0!</v>
      </c>
      <c r="P35" s="26" t="s">
        <v>9</v>
      </c>
      <c r="Q35" s="27" t="e">
        <f>$E$30-30</f>
        <v>#DIV/0!</v>
      </c>
    </row>
    <row r="36" spans="14:17" ht="12.75">
      <c r="N36" s="26">
        <f>N35</f>
        <v>0</v>
      </c>
      <c r="O36" s="26" t="e">
        <f>O35</f>
        <v>#DIV/0!</v>
      </c>
      <c r="P36" s="26"/>
      <c r="Q36" s="27">
        <f>$I$11</f>
        <v>0</v>
      </c>
    </row>
    <row r="37" spans="14:17" ht="12.75">
      <c r="N37" s="26">
        <f>AVERAGE(N35,N38)</f>
        <v>0</v>
      </c>
      <c r="O37" s="26" t="e">
        <f>AVERAGE(O35,O38)</f>
        <v>#DIV/0!</v>
      </c>
      <c r="P37" s="26" t="s">
        <v>3</v>
      </c>
      <c r="Q37" s="26"/>
    </row>
    <row r="38" spans="14:17" ht="12.75">
      <c r="N38" s="26">
        <f>F11</f>
        <v>0</v>
      </c>
      <c r="O38" s="27" t="e">
        <f>E22</f>
        <v>#DIV/0!</v>
      </c>
      <c r="P38" s="26" t="s">
        <v>10</v>
      </c>
      <c r="Q38" s="27" t="e">
        <f>$E$30-30</f>
        <v>#DIV/0!</v>
      </c>
    </row>
    <row r="39" spans="14:17" ht="12.75">
      <c r="N39" s="26">
        <f>N38</f>
        <v>0</v>
      </c>
      <c r="O39" s="26" t="e">
        <f>O38</f>
        <v>#DIV/0!</v>
      </c>
      <c r="P39" s="26"/>
      <c r="Q39" s="27">
        <f>$I$11</f>
        <v>0</v>
      </c>
    </row>
    <row r="40" spans="14:17" ht="12.75">
      <c r="N40" s="26">
        <f>AVERAGE(N38,N41)</f>
        <v>0</v>
      </c>
      <c r="O40" s="26" t="e">
        <f>AVERAGE(O38,O41)</f>
        <v>#DIV/0!</v>
      </c>
      <c r="P40" s="26" t="s">
        <v>4</v>
      </c>
      <c r="Q40" s="26"/>
    </row>
    <row r="41" spans="14:17" ht="12.75">
      <c r="N41" s="26">
        <f>F12+F11</f>
        <v>0</v>
      </c>
      <c r="O41" s="27" t="e">
        <f>E24</f>
        <v>#DIV/0!</v>
      </c>
      <c r="P41" s="26" t="s">
        <v>11</v>
      </c>
      <c r="Q41" s="27" t="e">
        <f>$E$30-30</f>
        <v>#DIV/0!</v>
      </c>
    </row>
    <row r="42" spans="14:17" ht="12.75">
      <c r="N42" s="26">
        <f>N41</f>
        <v>0</v>
      </c>
      <c r="O42" s="26" t="e">
        <f>O41</f>
        <v>#DIV/0!</v>
      </c>
      <c r="P42" s="26"/>
      <c r="Q42" s="27">
        <f>$I$11</f>
        <v>0</v>
      </c>
    </row>
    <row r="43" spans="14:17" ht="12.75">
      <c r="N43" s="26">
        <f>AVERAGE(N41,N44)</f>
        <v>0</v>
      </c>
      <c r="O43" s="26" t="e">
        <f>AVERAGE(O41,O44)</f>
        <v>#DIV/0!</v>
      </c>
      <c r="P43" s="26" t="s">
        <v>5</v>
      </c>
      <c r="Q43" s="26"/>
    </row>
    <row r="44" spans="14:17" ht="12.75">
      <c r="N44" s="26">
        <f>F13+F12+F11</f>
        <v>0</v>
      </c>
      <c r="O44" s="27" t="e">
        <f>E26</f>
        <v>#DIV/0!</v>
      </c>
      <c r="P44" s="26" t="s">
        <v>12</v>
      </c>
      <c r="Q44" s="27" t="e">
        <f>$E$30-30</f>
        <v>#DIV/0!</v>
      </c>
    </row>
    <row r="45" spans="14:17" ht="12.75">
      <c r="N45" s="26">
        <f>N44</f>
        <v>0</v>
      </c>
      <c r="O45" s="26" t="e">
        <f>O44</f>
        <v>#DIV/0!</v>
      </c>
      <c r="P45" s="26"/>
      <c r="Q45" s="27">
        <f>$I$11</f>
        <v>0</v>
      </c>
    </row>
    <row r="46" spans="14:17" ht="12.75" customHeight="1">
      <c r="N46" s="26">
        <f>AVERAGE(N44,N47)</f>
        <v>0</v>
      </c>
      <c r="O46" s="26" t="e">
        <f>AVERAGE(O44,O47)</f>
        <v>#DIV/0!</v>
      </c>
      <c r="P46" s="26" t="s">
        <v>6</v>
      </c>
      <c r="Q46" s="26"/>
    </row>
    <row r="47" spans="14:17" ht="12.75" customHeight="1">
      <c r="N47" s="26">
        <f>F14+F13+F12+F11</f>
        <v>0</v>
      </c>
      <c r="O47" s="27" t="e">
        <f>E28</f>
        <v>#DIV/0!</v>
      </c>
      <c r="P47" s="26" t="s">
        <v>13</v>
      </c>
      <c r="Q47" s="27" t="e">
        <f>$E$30-30</f>
        <v>#DIV/0!</v>
      </c>
    </row>
    <row r="48" spans="14:17" ht="4.5" customHeight="1">
      <c r="N48" s="26">
        <f>N47</f>
        <v>0</v>
      </c>
      <c r="O48" s="26" t="e">
        <f>O47</f>
        <v>#DIV/0!</v>
      </c>
      <c r="P48" s="26"/>
      <c r="Q48" s="27">
        <f>$I$11</f>
        <v>0</v>
      </c>
    </row>
    <row r="49" spans="14:17" ht="12.75">
      <c r="N49" s="26">
        <f>AVERAGE(N47,N50)</f>
        <v>0</v>
      </c>
      <c r="O49" s="26" t="e">
        <f>AVERAGE(O47,O50)</f>
        <v>#DIV/0!</v>
      </c>
      <c r="P49" s="26" t="s">
        <v>7</v>
      </c>
      <c r="Q49" s="26"/>
    </row>
    <row r="50" spans="2:17" ht="12.75">
      <c r="B50" s="20"/>
      <c r="C50" s="68" t="s">
        <v>256</v>
      </c>
      <c r="D50" s="20"/>
      <c r="E50" s="20"/>
      <c r="F50" s="20"/>
      <c r="G50" s="20"/>
      <c r="H50" s="20"/>
      <c r="I50" s="20"/>
      <c r="J50" s="20"/>
      <c r="N50" s="26">
        <f>F16</f>
        <v>0</v>
      </c>
      <c r="O50" s="27" t="e">
        <f>E30</f>
        <v>#DIV/0!</v>
      </c>
      <c r="P50" s="26" t="s">
        <v>14</v>
      </c>
      <c r="Q50" s="27" t="e">
        <f>$E$30-30</f>
        <v>#DIV/0!</v>
      </c>
    </row>
    <row r="51" spans="2:17" ht="12.75">
      <c r="B51" s="20"/>
      <c r="C51" s="69" t="s">
        <v>257</v>
      </c>
      <c r="D51" s="20"/>
      <c r="E51" s="20"/>
      <c r="F51" s="20"/>
      <c r="G51" s="20"/>
      <c r="H51" s="20"/>
      <c r="I51" s="20"/>
      <c r="J51" s="20"/>
      <c r="N51" s="26">
        <f>N50</f>
        <v>0</v>
      </c>
      <c r="O51" s="26" t="e">
        <f>O50</f>
        <v>#DIV/0!</v>
      </c>
      <c r="P51" s="26"/>
      <c r="Q51" s="27">
        <f>$I$11</f>
        <v>0</v>
      </c>
    </row>
    <row r="52" spans="2:10" ht="12.75">
      <c r="B52" s="67"/>
      <c r="C52" s="69" t="s">
        <v>258</v>
      </c>
      <c r="D52" s="20"/>
      <c r="E52" s="20"/>
      <c r="F52" s="20"/>
      <c r="G52" s="20"/>
      <c r="H52" s="20"/>
      <c r="I52" s="20"/>
      <c r="J52" s="20"/>
    </row>
    <row r="53" spans="2:10" ht="12.75">
      <c r="B53" s="67"/>
      <c r="C53" s="69" t="s">
        <v>259</v>
      </c>
      <c r="D53" s="20"/>
      <c r="E53" s="20"/>
      <c r="F53" s="20"/>
      <c r="G53" s="20"/>
      <c r="H53" s="20"/>
      <c r="I53" s="20"/>
      <c r="J53" s="20"/>
    </row>
    <row r="55" ht="12.75">
      <c r="C55" s="21"/>
    </row>
    <row r="56" spans="2:10" ht="15">
      <c r="B56" s="22"/>
      <c r="C56" s="23"/>
      <c r="D56" s="22"/>
      <c r="E56" s="22"/>
      <c r="F56" s="22"/>
      <c r="G56" s="22"/>
      <c r="H56" s="22"/>
      <c r="I56" s="22"/>
      <c r="J56" s="22"/>
    </row>
    <row r="57" ht="4.5" customHeight="1"/>
  </sheetData>
  <sheetProtection sheet="1" objects="1" scenarios="1"/>
  <mergeCells count="20">
    <mergeCell ref="B1:J1"/>
    <mergeCell ref="B2:J2"/>
    <mergeCell ref="E4:I4"/>
    <mergeCell ref="E5:I5"/>
    <mergeCell ref="E6:I6"/>
    <mergeCell ref="C9:E10"/>
    <mergeCell ref="C11:E11"/>
    <mergeCell ref="C12:E12"/>
    <mergeCell ref="E7:I7"/>
    <mergeCell ref="C13:E13"/>
    <mergeCell ref="C14:E14"/>
    <mergeCell ref="C15:E15"/>
    <mergeCell ref="F18:H18"/>
    <mergeCell ref="B28:D28"/>
    <mergeCell ref="I28:J28"/>
    <mergeCell ref="B30:D30"/>
    <mergeCell ref="I20:J20"/>
    <mergeCell ref="I22:J22"/>
    <mergeCell ref="I24:J24"/>
    <mergeCell ref="I26:J26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headerFooter alignWithMargins="0">
    <oddHeader>&amp;R&amp;8&amp;D</oddHeader>
  </headerFooter>
  <colBreaks count="1" manualBreakCount="1">
    <brk id="10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1"/>
  <dimension ref="A1:R59"/>
  <sheetViews>
    <sheetView showGridLines="0" zoomScalePageLayoutView="0" workbookViewId="0" topLeftCell="A1">
      <selection activeCell="J30" sqref="J30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1.7109375" style="3" customWidth="1"/>
    <col min="11" max="16384" width="9.140625" style="3" customWidth="1"/>
  </cols>
  <sheetData>
    <row r="1" spans="1:10" ht="13.5" thickBot="1">
      <c r="A1" s="2" t="s">
        <v>267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2:10" ht="12.75">
      <c r="B2" s="133" t="s">
        <v>252</v>
      </c>
      <c r="C2" s="133"/>
      <c r="D2" s="133"/>
      <c r="E2" s="133"/>
      <c r="F2" s="133"/>
      <c r="G2" s="133"/>
      <c r="H2" s="133"/>
      <c r="I2" s="133"/>
      <c r="J2" s="133"/>
    </row>
    <row r="3" ht="9.75" customHeight="1"/>
    <row r="4" spans="4:9" ht="12.75">
      <c r="D4" s="4" t="s">
        <v>272</v>
      </c>
      <c r="E4" s="138"/>
      <c r="F4" s="139"/>
      <c r="G4" s="139"/>
      <c r="H4" s="139"/>
      <c r="I4" s="140"/>
    </row>
    <row r="5" spans="4:9" ht="12.75">
      <c r="D5" s="4" t="s">
        <v>273</v>
      </c>
      <c r="E5" s="141"/>
      <c r="F5" s="142"/>
      <c r="G5" s="142"/>
      <c r="H5" s="142"/>
      <c r="I5" s="143"/>
    </row>
    <row r="6" spans="4:9" ht="12.75">
      <c r="D6" s="4" t="s">
        <v>274</v>
      </c>
      <c r="E6" s="141"/>
      <c r="F6" s="142"/>
      <c r="G6" s="142"/>
      <c r="H6" s="142"/>
      <c r="I6" s="143"/>
    </row>
    <row r="7" spans="4:9" ht="12.75">
      <c r="D7" s="4" t="s">
        <v>275</v>
      </c>
      <c r="E7" s="141"/>
      <c r="F7" s="142"/>
      <c r="G7" s="142"/>
      <c r="H7" s="142"/>
      <c r="I7" s="143"/>
    </row>
    <row r="8" ht="12.75"/>
    <row r="9" spans="1:10" ht="12.75">
      <c r="A9" s="5"/>
      <c r="B9" s="6"/>
      <c r="C9" s="127" t="s">
        <v>276</v>
      </c>
      <c r="D9" s="127"/>
      <c r="E9" s="127"/>
      <c r="F9" s="7" t="s">
        <v>277</v>
      </c>
      <c r="G9" s="8" t="s">
        <v>0</v>
      </c>
      <c r="H9" s="6"/>
      <c r="I9" s="6"/>
      <c r="J9" s="6"/>
    </row>
    <row r="10" spans="1:10" ht="12.75">
      <c r="A10" s="5"/>
      <c r="B10" s="6"/>
      <c r="C10" s="127"/>
      <c r="D10" s="127"/>
      <c r="E10" s="127"/>
      <c r="F10" s="7" t="s">
        <v>1</v>
      </c>
      <c r="G10" s="7" t="s">
        <v>2</v>
      </c>
      <c r="H10" s="6"/>
      <c r="I10" s="6"/>
      <c r="J10" s="6"/>
    </row>
    <row r="11" spans="1:10" ht="12.75">
      <c r="A11" s="5"/>
      <c r="B11" s="10" t="s">
        <v>3</v>
      </c>
      <c r="C11" s="144"/>
      <c r="D11" s="144"/>
      <c r="E11" s="144"/>
      <c r="F11" s="24"/>
      <c r="G11" s="71"/>
      <c r="H11" s="6"/>
      <c r="I11" s="25">
        <v>900</v>
      </c>
      <c r="J11" s="6" t="s">
        <v>278</v>
      </c>
    </row>
    <row r="12" spans="1:10" ht="12.75">
      <c r="A12" s="5"/>
      <c r="B12" s="10" t="s">
        <v>4</v>
      </c>
      <c r="C12" s="144"/>
      <c r="D12" s="144"/>
      <c r="E12" s="144"/>
      <c r="F12" s="24"/>
      <c r="G12" s="71"/>
      <c r="H12" s="6"/>
      <c r="I12" s="25"/>
      <c r="J12" s="6" t="s">
        <v>279</v>
      </c>
    </row>
    <row r="13" spans="1:10" ht="12.75">
      <c r="A13" s="5"/>
      <c r="B13" s="10" t="s">
        <v>5</v>
      </c>
      <c r="C13" s="144"/>
      <c r="D13" s="144"/>
      <c r="E13" s="144"/>
      <c r="F13" s="24"/>
      <c r="G13" s="71"/>
      <c r="H13" s="6"/>
      <c r="I13" s="70"/>
      <c r="J13" s="6" t="s">
        <v>280</v>
      </c>
    </row>
    <row r="14" spans="1:10" ht="12.75">
      <c r="A14" s="5"/>
      <c r="B14" s="10" t="s">
        <v>6</v>
      </c>
      <c r="C14" s="144"/>
      <c r="D14" s="144"/>
      <c r="E14" s="144"/>
      <c r="F14" s="24"/>
      <c r="G14" s="71"/>
      <c r="H14" s="6"/>
      <c r="I14" s="6"/>
      <c r="J14" s="6"/>
    </row>
    <row r="15" spans="1:10" ht="12.75">
      <c r="A15" s="5"/>
      <c r="B15" s="10" t="s">
        <v>7</v>
      </c>
      <c r="C15" s="144"/>
      <c r="D15" s="144"/>
      <c r="E15" s="144"/>
      <c r="F15" s="24"/>
      <c r="G15" s="71"/>
      <c r="H15" s="6"/>
      <c r="I15" s="6"/>
      <c r="J15" s="6"/>
    </row>
    <row r="16" spans="1:10" ht="12.75">
      <c r="A16" s="5"/>
      <c r="B16" s="10" t="s">
        <v>177</v>
      </c>
      <c r="C16" s="144"/>
      <c r="D16" s="144"/>
      <c r="E16" s="144"/>
      <c r="F16" s="24"/>
      <c r="G16" s="71"/>
      <c r="H16" s="6"/>
      <c r="I16" s="6"/>
      <c r="J16" s="6"/>
    </row>
    <row r="17" spans="1:10" ht="12.75">
      <c r="A17" s="5"/>
      <c r="B17" s="6"/>
      <c r="C17" s="6"/>
      <c r="D17" s="6"/>
      <c r="E17" s="17" t="s">
        <v>284</v>
      </c>
      <c r="F17" s="11">
        <f>SUM(F11:F16)</f>
        <v>0</v>
      </c>
      <c r="G17" s="6"/>
      <c r="H17" s="6"/>
      <c r="I17" s="6"/>
      <c r="J17" s="6"/>
    </row>
    <row r="18" spans="1:10" ht="12.75">
      <c r="A18" s="5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5"/>
      <c r="B19" s="6"/>
      <c r="C19" s="6"/>
      <c r="D19" s="6"/>
      <c r="E19" s="14" t="e">
        <f>((I11-I12)/(0.02+((F11/1000)/(G11*0.86))+((F12/1000)/(G12*0.86))+((F13/1000)/(G13*0.86))+((F14/1000)/(G14*0.86))+((F15/1000)/(G15*0.86))+((F16/1000)/(G16*0.86))+(1/(10+(I13*3.2)))))/0.86</f>
        <v>#DIV/0!</v>
      </c>
      <c r="F19" s="129" t="s">
        <v>281</v>
      </c>
      <c r="G19" s="129"/>
      <c r="H19" s="129"/>
      <c r="I19" s="6"/>
      <c r="J19" s="6"/>
    </row>
    <row r="20" spans="1:10" ht="4.5" customHeight="1">
      <c r="A20" s="5"/>
      <c r="B20" s="6"/>
      <c r="C20" s="6"/>
      <c r="D20" s="6"/>
      <c r="E20" s="6"/>
      <c r="F20" s="15"/>
      <c r="G20" s="15"/>
      <c r="H20" s="15"/>
      <c r="I20" s="6"/>
      <c r="J20" s="6"/>
    </row>
    <row r="21" spans="1:10" ht="12.75">
      <c r="A21" s="5"/>
      <c r="B21" s="6"/>
      <c r="C21" s="6"/>
      <c r="D21" s="6"/>
      <c r="E21" s="14" t="e">
        <f>I11-((E19*0.86)*0.02)</f>
        <v>#DIV/0!</v>
      </c>
      <c r="F21" s="6" t="s">
        <v>8</v>
      </c>
      <c r="G21" s="6"/>
      <c r="H21" s="9" t="e">
        <f>AVERAGE(E21:E23)</f>
        <v>#DIV/0!</v>
      </c>
      <c r="I21" s="129" t="s">
        <v>282</v>
      </c>
      <c r="J21" s="129"/>
    </row>
    <row r="22" spans="1:10" ht="4.5" customHeight="1">
      <c r="A22" s="5"/>
      <c r="B22" s="6"/>
      <c r="C22" s="6"/>
      <c r="D22" s="6"/>
      <c r="E22" s="6"/>
      <c r="F22" s="6"/>
      <c r="G22" s="6"/>
      <c r="H22" s="6"/>
      <c r="I22" s="15"/>
      <c r="J22" s="15"/>
    </row>
    <row r="23" spans="1:10" ht="12.75">
      <c r="A23" s="5"/>
      <c r="B23" s="6"/>
      <c r="C23" s="6"/>
      <c r="D23" s="6"/>
      <c r="E23" s="14" t="e">
        <f>E21-((E19*0.86)*((F11/1000)/(G11*0.86)))</f>
        <v>#DIV/0!</v>
      </c>
      <c r="F23" s="6" t="s">
        <v>19</v>
      </c>
      <c r="G23" s="6"/>
      <c r="H23" s="9" t="e">
        <f>AVERAGE(E23:E25)</f>
        <v>#DIV/0!</v>
      </c>
      <c r="I23" s="129" t="s">
        <v>285</v>
      </c>
      <c r="J23" s="129"/>
    </row>
    <row r="24" spans="1:10" ht="4.5" customHeight="1">
      <c r="A24" s="5"/>
      <c r="B24" s="6"/>
      <c r="C24" s="6"/>
      <c r="D24" s="6"/>
      <c r="E24" s="6"/>
      <c r="F24" s="6"/>
      <c r="G24" s="6"/>
      <c r="H24" s="6"/>
      <c r="I24" s="15"/>
      <c r="J24" s="15"/>
    </row>
    <row r="25" spans="1:10" ht="12.75">
      <c r="A25" s="5"/>
      <c r="B25" s="6"/>
      <c r="C25" s="6"/>
      <c r="D25" s="6"/>
      <c r="E25" s="14" t="e">
        <f>E23-((E19*0.86)*((F12/1000)/(G12*0.86)))</f>
        <v>#DIV/0!</v>
      </c>
      <c r="F25" s="6" t="s">
        <v>18</v>
      </c>
      <c r="G25" s="6"/>
      <c r="H25" s="9" t="e">
        <f>AVERAGE(E25:E27)</f>
        <v>#DIV/0!</v>
      </c>
      <c r="I25" s="129" t="s">
        <v>286</v>
      </c>
      <c r="J25" s="129"/>
    </row>
    <row r="26" spans="1:10" ht="4.5" customHeight="1">
      <c r="A26" s="5"/>
      <c r="B26" s="6"/>
      <c r="C26" s="6"/>
      <c r="D26" s="6"/>
      <c r="E26" s="6"/>
      <c r="F26" s="6"/>
      <c r="G26" s="6"/>
      <c r="H26" s="6"/>
      <c r="I26" s="15"/>
      <c r="J26" s="15"/>
    </row>
    <row r="27" spans="1:10" ht="12.75">
      <c r="A27" s="5"/>
      <c r="B27" s="6"/>
      <c r="C27" s="6"/>
      <c r="D27" s="6"/>
      <c r="E27" s="14" t="e">
        <f>E25-((E19*0.86)*((F13/1000)/(G13*0.86)))</f>
        <v>#DIV/0!</v>
      </c>
      <c r="F27" s="6" t="s">
        <v>17</v>
      </c>
      <c r="G27" s="6"/>
      <c r="H27" s="9" t="e">
        <f>AVERAGE(E27:E29)</f>
        <v>#DIV/0!</v>
      </c>
      <c r="I27" s="129" t="s">
        <v>287</v>
      </c>
      <c r="J27" s="129"/>
    </row>
    <row r="28" spans="1:10" ht="4.5" customHeight="1">
      <c r="A28" s="5"/>
      <c r="B28" s="6"/>
      <c r="C28" s="6"/>
      <c r="D28" s="6"/>
      <c r="E28" s="6"/>
      <c r="F28" s="6"/>
      <c r="G28" s="6"/>
      <c r="H28" s="6"/>
      <c r="I28" s="15"/>
      <c r="J28" s="15"/>
    </row>
    <row r="29" spans="1:10" ht="12.75">
      <c r="A29" s="5"/>
      <c r="B29" s="126"/>
      <c r="C29" s="126"/>
      <c r="D29" s="126"/>
      <c r="E29" s="14" t="e">
        <f>E27-((E19*0.86)*((F14/1000)/(G14*0.86)))</f>
        <v>#DIV/0!</v>
      </c>
      <c r="F29" s="6" t="s">
        <v>16</v>
      </c>
      <c r="G29" s="6"/>
      <c r="H29" s="9" t="e">
        <f>AVERAGE(E29:E31)</f>
        <v>#DIV/0!</v>
      </c>
      <c r="I29" s="129" t="s">
        <v>288</v>
      </c>
      <c r="J29" s="129"/>
    </row>
    <row r="30" spans="1:10" ht="4.5" customHeight="1">
      <c r="A30" s="5"/>
      <c r="B30" s="17"/>
      <c r="C30" s="17"/>
      <c r="D30" s="17"/>
      <c r="E30" s="6"/>
      <c r="F30" s="6"/>
      <c r="G30" s="6"/>
      <c r="H30" s="50"/>
      <c r="I30" s="15"/>
      <c r="J30" s="15"/>
    </row>
    <row r="31" spans="1:10" ht="12.75">
      <c r="A31" s="5"/>
      <c r="B31" s="126"/>
      <c r="C31" s="126"/>
      <c r="D31" s="126"/>
      <c r="E31" s="14" t="e">
        <f>E29-((E19*0.86)*((F15/1000)/(G15*0.86)))</f>
        <v>#DIV/0!</v>
      </c>
      <c r="F31" s="6" t="s">
        <v>15</v>
      </c>
      <c r="G31" s="6"/>
      <c r="H31" s="9" t="e">
        <f>AVERAGE(E31:E33)</f>
        <v>#DIV/0!</v>
      </c>
      <c r="I31" s="129" t="s">
        <v>289</v>
      </c>
      <c r="J31" s="129"/>
    </row>
    <row r="32" spans="1:10" ht="4.5" customHeight="1">
      <c r="A32" s="5"/>
      <c r="B32" s="17"/>
      <c r="C32" s="17"/>
      <c r="D32" s="17"/>
      <c r="E32" s="51"/>
      <c r="F32" s="6"/>
      <c r="G32" s="6"/>
      <c r="H32" s="50"/>
      <c r="I32" s="15"/>
      <c r="J32" s="15"/>
    </row>
    <row r="33" spans="1:10" ht="12.75">
      <c r="A33" s="5"/>
      <c r="B33" s="126" t="s">
        <v>283</v>
      </c>
      <c r="C33" s="126"/>
      <c r="D33" s="126"/>
      <c r="E33" s="14" t="e">
        <f>E31-((E19*0.86)*((F16/1000)/(G16*0.86)))</f>
        <v>#DIV/0!</v>
      </c>
      <c r="F33" s="6" t="s">
        <v>178</v>
      </c>
      <c r="G33" s="6"/>
      <c r="H33" s="6"/>
      <c r="I33" s="6"/>
      <c r="J33" s="6"/>
    </row>
    <row r="37" spans="13:18" ht="12.75">
      <c r="M37" s="52"/>
      <c r="N37" s="52"/>
      <c r="O37" s="52"/>
      <c r="P37" s="52"/>
      <c r="Q37" s="52"/>
      <c r="R37" s="52"/>
    </row>
    <row r="38" spans="13:18" ht="12.75">
      <c r="M38" s="52"/>
      <c r="N38" s="52">
        <v>0</v>
      </c>
      <c r="O38" s="53" t="e">
        <f>E21</f>
        <v>#DIV/0!</v>
      </c>
      <c r="P38" s="52" t="s">
        <v>9</v>
      </c>
      <c r="Q38" s="53" t="e">
        <f>$E$33-30</f>
        <v>#DIV/0!</v>
      </c>
      <c r="R38" s="52"/>
    </row>
    <row r="39" spans="13:18" ht="12.75">
      <c r="M39" s="52"/>
      <c r="N39" s="52">
        <f>N38</f>
        <v>0</v>
      </c>
      <c r="O39" s="52" t="e">
        <f>O38</f>
        <v>#DIV/0!</v>
      </c>
      <c r="P39" s="52"/>
      <c r="Q39" s="53">
        <f>$I$11</f>
        <v>900</v>
      </c>
      <c r="R39" s="52"/>
    </row>
    <row r="40" spans="13:18" ht="12.75">
      <c r="M40" s="52"/>
      <c r="N40" s="52">
        <f>AVERAGE(N38,N41)</f>
        <v>0</v>
      </c>
      <c r="O40" s="52" t="e">
        <f>AVERAGE(O38,O41)</f>
        <v>#DIV/0!</v>
      </c>
      <c r="P40" s="52" t="s">
        <v>3</v>
      </c>
      <c r="Q40" s="52"/>
      <c r="R40" s="52"/>
    </row>
    <row r="41" spans="13:18" ht="12.75">
      <c r="M41" s="52"/>
      <c r="N41" s="52">
        <f>F11</f>
        <v>0</v>
      </c>
      <c r="O41" s="53" t="e">
        <f>E23</f>
        <v>#DIV/0!</v>
      </c>
      <c r="P41" s="52" t="s">
        <v>10</v>
      </c>
      <c r="Q41" s="53" t="e">
        <f>$E$33-30</f>
        <v>#DIV/0!</v>
      </c>
      <c r="R41" s="52"/>
    </row>
    <row r="42" spans="13:18" ht="12.75">
      <c r="M42" s="52"/>
      <c r="N42" s="52">
        <f>N41</f>
        <v>0</v>
      </c>
      <c r="O42" s="52" t="e">
        <f>O41</f>
        <v>#DIV/0!</v>
      </c>
      <c r="P42" s="52"/>
      <c r="Q42" s="53">
        <f>$I$11</f>
        <v>900</v>
      </c>
      <c r="R42" s="52"/>
    </row>
    <row r="43" spans="13:18" ht="12.75">
      <c r="M43" s="52"/>
      <c r="N43" s="52">
        <f>AVERAGE(N41,N44)</f>
        <v>0</v>
      </c>
      <c r="O43" s="52" t="e">
        <f>AVERAGE(O41,O44)</f>
        <v>#DIV/0!</v>
      </c>
      <c r="P43" s="52" t="s">
        <v>4</v>
      </c>
      <c r="Q43" s="52"/>
      <c r="R43" s="52"/>
    </row>
    <row r="44" spans="13:18" ht="12.75">
      <c r="M44" s="52"/>
      <c r="N44" s="52">
        <f>F12+F11</f>
        <v>0</v>
      </c>
      <c r="O44" s="53" t="e">
        <f>E25</f>
        <v>#DIV/0!</v>
      </c>
      <c r="P44" s="52" t="s">
        <v>11</v>
      </c>
      <c r="Q44" s="53" t="e">
        <f>$E$33-30</f>
        <v>#DIV/0!</v>
      </c>
      <c r="R44" s="52"/>
    </row>
    <row r="45" spans="13:18" ht="12.75">
      <c r="M45" s="52"/>
      <c r="N45" s="52">
        <f>N44</f>
        <v>0</v>
      </c>
      <c r="O45" s="52" t="e">
        <f>O44</f>
        <v>#DIV/0!</v>
      </c>
      <c r="P45" s="52"/>
      <c r="Q45" s="53">
        <f>$I$11</f>
        <v>900</v>
      </c>
      <c r="R45" s="52"/>
    </row>
    <row r="46" spans="13:18" ht="12.75">
      <c r="M46" s="52"/>
      <c r="N46" s="52">
        <f>AVERAGE(N44,N47)</f>
        <v>0</v>
      </c>
      <c r="O46" s="52" t="e">
        <f>AVERAGE(O44,O47)</f>
        <v>#DIV/0!</v>
      </c>
      <c r="P46" s="52" t="s">
        <v>5</v>
      </c>
      <c r="Q46" s="52"/>
      <c r="R46" s="52"/>
    </row>
    <row r="47" spans="13:18" ht="12.75">
      <c r="M47" s="52"/>
      <c r="N47" s="52">
        <f>F13+F12+F11</f>
        <v>0</v>
      </c>
      <c r="O47" s="53" t="e">
        <f>E27</f>
        <v>#DIV/0!</v>
      </c>
      <c r="P47" s="52" t="s">
        <v>12</v>
      </c>
      <c r="Q47" s="53" t="e">
        <f>$E$33-30</f>
        <v>#DIV/0!</v>
      </c>
      <c r="R47" s="52"/>
    </row>
    <row r="48" spans="13:18" ht="12.75">
      <c r="M48" s="52"/>
      <c r="N48" s="52">
        <f>N47</f>
        <v>0</v>
      </c>
      <c r="O48" s="52" t="e">
        <f>O47</f>
        <v>#DIV/0!</v>
      </c>
      <c r="P48" s="52"/>
      <c r="Q48" s="53">
        <f>$I$11</f>
        <v>900</v>
      </c>
      <c r="R48" s="52"/>
    </row>
    <row r="49" spans="13:18" ht="12.75" customHeight="1">
      <c r="M49" s="52"/>
      <c r="N49" s="52">
        <f>AVERAGE(N47,N50)</f>
        <v>0</v>
      </c>
      <c r="O49" s="53" t="e">
        <f>AVERAGE(O47,O50)</f>
        <v>#DIV/0!</v>
      </c>
      <c r="P49" s="52" t="s">
        <v>6</v>
      </c>
      <c r="Q49" s="52"/>
      <c r="R49" s="52"/>
    </row>
    <row r="50" spans="2:18" ht="12.75" customHeight="1">
      <c r="B50" s="20"/>
      <c r="C50" s="68" t="s">
        <v>256</v>
      </c>
      <c r="D50" s="20"/>
      <c r="E50" s="20"/>
      <c r="F50" s="20"/>
      <c r="G50" s="20"/>
      <c r="H50" s="20"/>
      <c r="I50" s="20"/>
      <c r="J50" s="20"/>
      <c r="M50" s="52"/>
      <c r="N50" s="52">
        <f>F14+F13+F12+F11</f>
        <v>0</v>
      </c>
      <c r="O50" s="53" t="e">
        <f>E29</f>
        <v>#DIV/0!</v>
      </c>
      <c r="P50" s="52" t="s">
        <v>13</v>
      </c>
      <c r="Q50" s="53" t="e">
        <f>$E$33-30</f>
        <v>#DIV/0!</v>
      </c>
      <c r="R50" s="52"/>
    </row>
    <row r="51" spans="2:18" ht="12.75">
      <c r="B51" s="20"/>
      <c r="C51" s="69" t="s">
        <v>257</v>
      </c>
      <c r="D51" s="20"/>
      <c r="E51" s="20"/>
      <c r="F51" s="20"/>
      <c r="G51" s="20"/>
      <c r="H51" s="20"/>
      <c r="I51" s="20"/>
      <c r="J51" s="20"/>
      <c r="M51" s="52"/>
      <c r="N51" s="52">
        <f>N50</f>
        <v>0</v>
      </c>
      <c r="O51" s="52" t="e">
        <f>O50</f>
        <v>#DIV/0!</v>
      </c>
      <c r="P51" s="52"/>
      <c r="Q51" s="53">
        <f>$I$11</f>
        <v>900</v>
      </c>
      <c r="R51" s="52"/>
    </row>
    <row r="52" spans="2:18" ht="12.75">
      <c r="B52" s="67"/>
      <c r="C52" s="69" t="s">
        <v>258</v>
      </c>
      <c r="D52" s="20"/>
      <c r="E52" s="20"/>
      <c r="F52" s="20"/>
      <c r="G52" s="20"/>
      <c r="H52" s="20"/>
      <c r="I52" s="20"/>
      <c r="J52" s="20"/>
      <c r="M52" s="52"/>
      <c r="N52" s="52">
        <f>AVERAGE(N50,N53)</f>
        <v>0</v>
      </c>
      <c r="O52" s="53" t="e">
        <f>AVERAGE(O50,O53)</f>
        <v>#DIV/0!</v>
      </c>
      <c r="P52" s="52" t="s">
        <v>7</v>
      </c>
      <c r="Q52" s="52"/>
      <c r="R52" s="52"/>
    </row>
    <row r="53" spans="2:18" ht="12.75">
      <c r="B53" s="67"/>
      <c r="C53" s="69" t="s">
        <v>259</v>
      </c>
      <c r="D53" s="20"/>
      <c r="E53" s="20"/>
      <c r="F53" s="20"/>
      <c r="G53" s="20"/>
      <c r="H53" s="20"/>
      <c r="I53" s="20"/>
      <c r="J53" s="20"/>
      <c r="M53" s="52"/>
      <c r="N53" s="52">
        <f>F11+F12+F13+F14+F15</f>
        <v>0</v>
      </c>
      <c r="O53" s="53" t="e">
        <f>E31</f>
        <v>#DIV/0!</v>
      </c>
      <c r="P53" s="52" t="s">
        <v>14</v>
      </c>
      <c r="Q53" s="53" t="e">
        <f>$E$33-30</f>
        <v>#DIV/0!</v>
      </c>
      <c r="R53" s="52"/>
    </row>
    <row r="54" spans="13:18" ht="12.75">
      <c r="M54" s="52"/>
      <c r="N54" s="52">
        <f>N53</f>
        <v>0</v>
      </c>
      <c r="O54" s="53" t="e">
        <f>O53</f>
        <v>#DIV/0!</v>
      </c>
      <c r="P54" s="52"/>
      <c r="Q54" s="53">
        <f>$I$11</f>
        <v>900</v>
      </c>
      <c r="R54" s="52"/>
    </row>
    <row r="55" spans="3:18" ht="12.75">
      <c r="C55" s="21"/>
      <c r="M55" s="52"/>
      <c r="N55" s="52">
        <f>AVERAGE(N53,N56)</f>
        <v>0</v>
      </c>
      <c r="O55" s="53" t="e">
        <f>AVERAGE(O53,O56)</f>
        <v>#DIV/0!</v>
      </c>
      <c r="P55" s="52" t="s">
        <v>177</v>
      </c>
      <c r="Q55" s="52"/>
      <c r="R55" s="52"/>
    </row>
    <row r="56" spans="2:18" ht="15">
      <c r="B56" s="22"/>
      <c r="C56" s="23"/>
      <c r="D56" s="22"/>
      <c r="E56" s="22"/>
      <c r="F56" s="22"/>
      <c r="G56" s="22"/>
      <c r="H56" s="22"/>
      <c r="I56" s="22"/>
      <c r="J56" s="22"/>
      <c r="M56" s="52"/>
      <c r="N56" s="52">
        <f>F17</f>
        <v>0</v>
      </c>
      <c r="O56" s="53" t="e">
        <f>E33</f>
        <v>#DIV/0!</v>
      </c>
      <c r="P56" s="52" t="s">
        <v>179</v>
      </c>
      <c r="Q56" s="53" t="e">
        <f>$E$33-30</f>
        <v>#DIV/0!</v>
      </c>
      <c r="R56" s="52"/>
    </row>
    <row r="57" spans="13:18" ht="4.5" customHeight="1">
      <c r="M57" s="52"/>
      <c r="N57" s="52">
        <f>N56</f>
        <v>0</v>
      </c>
      <c r="O57" s="52" t="e">
        <f>O56</f>
        <v>#DIV/0!</v>
      </c>
      <c r="P57" s="52"/>
      <c r="Q57" s="53">
        <f>$I$11</f>
        <v>900</v>
      </c>
      <c r="R57" s="52"/>
    </row>
    <row r="58" spans="13:18" ht="12.75">
      <c r="M58" s="52"/>
      <c r="N58" s="52"/>
      <c r="O58" s="52"/>
      <c r="P58" s="52"/>
      <c r="Q58" s="52"/>
      <c r="R58" s="52"/>
    </row>
    <row r="59" spans="13:18" ht="12.75">
      <c r="M59" s="52"/>
      <c r="N59" s="52"/>
      <c r="O59" s="52"/>
      <c r="P59" s="52"/>
      <c r="Q59" s="52"/>
      <c r="R59" s="52"/>
    </row>
  </sheetData>
  <sheetProtection sheet="1" objects="1" scenarios="1"/>
  <mergeCells count="23">
    <mergeCell ref="B29:D29"/>
    <mergeCell ref="I29:J29"/>
    <mergeCell ref="B33:D33"/>
    <mergeCell ref="B31:D31"/>
    <mergeCell ref="I31:J31"/>
    <mergeCell ref="I21:J21"/>
    <mergeCell ref="I23:J23"/>
    <mergeCell ref="I25:J25"/>
    <mergeCell ref="I27:J27"/>
    <mergeCell ref="C16:E16"/>
    <mergeCell ref="F19:H19"/>
    <mergeCell ref="C15:E15"/>
    <mergeCell ref="E6:I6"/>
    <mergeCell ref="C9:E10"/>
    <mergeCell ref="C11:E11"/>
    <mergeCell ref="C12:E12"/>
    <mergeCell ref="E7:I7"/>
    <mergeCell ref="B1:J1"/>
    <mergeCell ref="B2:J2"/>
    <mergeCell ref="E4:I4"/>
    <mergeCell ref="E5:I5"/>
    <mergeCell ref="C13:E13"/>
    <mergeCell ref="C14:E14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headerFooter alignWithMargins="0">
    <oddHeader>&amp;R&amp;8&amp;D</oddHeader>
  </headerFooter>
  <colBreaks count="1" manualBreakCount="1">
    <brk id="10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T22"/>
  <sheetViews>
    <sheetView showGridLines="0" showRowColHeaders="0" zoomScalePageLayoutView="0" workbookViewId="0" topLeftCell="A1">
      <selection activeCell="O13" sqref="O13"/>
    </sheetView>
  </sheetViews>
  <sheetFormatPr defaultColWidth="9.140625" defaultRowHeight="12.75"/>
  <cols>
    <col min="3" max="3" width="5.7109375" style="0" customWidth="1"/>
    <col min="4" max="5" width="7.7109375" style="0" customWidth="1"/>
    <col min="6" max="6" width="3.7109375" style="0" customWidth="1"/>
    <col min="7" max="8" width="7.7109375" style="0" customWidth="1"/>
    <col min="9" max="9" width="3.7109375" style="0" customWidth="1"/>
    <col min="10" max="11" width="7.7109375" style="0" customWidth="1"/>
    <col min="12" max="12" width="3.7109375" style="0" customWidth="1"/>
    <col min="13" max="14" width="7.7109375" style="0" customWidth="1"/>
    <col min="15" max="15" width="3.7109375" style="0" customWidth="1"/>
    <col min="16" max="17" width="7.7109375" style="0" customWidth="1"/>
    <col min="18" max="18" width="5.7109375" style="0" customWidth="1"/>
    <col min="20" max="20" width="13.7109375" style="0" customWidth="1"/>
  </cols>
  <sheetData>
    <row r="1" spans="1:20" ht="12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12.7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2.7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12.7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20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</row>
    <row r="9" spans="3:18" ht="25.5">
      <c r="C9" s="154" t="s">
        <v>252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3:18" ht="25.5">
      <c r="C10" s="154" t="s">
        <v>253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</row>
    <row r="11" ht="13.5" thickBot="1"/>
    <row r="12" spans="3:10" ht="18.75" thickBot="1">
      <c r="C12" s="66"/>
      <c r="D12" s="156" t="s">
        <v>261</v>
      </c>
      <c r="E12" s="157"/>
      <c r="F12" s="158"/>
      <c r="H12" s="151" t="s">
        <v>260</v>
      </c>
      <c r="I12" s="152"/>
      <c r="J12" s="153"/>
    </row>
    <row r="13" ht="18.75" thickBot="1">
      <c r="C13" s="66"/>
    </row>
    <row r="14" spans="3:10" ht="18.75" thickBot="1">
      <c r="C14" s="66"/>
      <c r="D14" s="156" t="s">
        <v>262</v>
      </c>
      <c r="E14" s="157"/>
      <c r="F14" s="158"/>
      <c r="H14" s="159" t="s">
        <v>159</v>
      </c>
      <c r="I14" s="160"/>
      <c r="J14" s="161"/>
    </row>
    <row r="15" ht="18.75" thickBot="1">
      <c r="C15" s="66"/>
    </row>
    <row r="16" spans="3:11" ht="18.75" thickBot="1">
      <c r="C16" s="66"/>
      <c r="D16" s="156" t="s">
        <v>263</v>
      </c>
      <c r="E16" s="157"/>
      <c r="F16" s="158"/>
      <c r="J16" s="65"/>
      <c r="K16" s="65"/>
    </row>
    <row r="17" spans="3:11" ht="18.75" thickBot="1">
      <c r="C17" s="66"/>
      <c r="H17" s="1" t="s">
        <v>254</v>
      </c>
      <c r="J17" s="20"/>
      <c r="K17" s="20"/>
    </row>
    <row r="18" spans="3:11" ht="18.75" thickBot="1">
      <c r="C18" s="66"/>
      <c r="D18" s="156" t="s">
        <v>264</v>
      </c>
      <c r="E18" s="157"/>
      <c r="F18" s="158"/>
      <c r="H18" s="1" t="s">
        <v>255</v>
      </c>
      <c r="J18" s="20"/>
      <c r="K18" s="20"/>
    </row>
    <row r="19" spans="3:11" ht="18.75" thickBot="1">
      <c r="C19" s="66"/>
      <c r="H19" s="1" t="s">
        <v>256</v>
      </c>
      <c r="J19" s="20"/>
      <c r="K19" s="20"/>
    </row>
    <row r="20" spans="3:11" ht="18.75" thickBot="1">
      <c r="C20" s="66"/>
      <c r="D20" s="156" t="s">
        <v>265</v>
      </c>
      <c r="E20" s="157"/>
      <c r="F20" s="158"/>
      <c r="H20" s="20" t="s">
        <v>257</v>
      </c>
      <c r="J20" s="20"/>
      <c r="K20" s="20"/>
    </row>
    <row r="21" spans="3:8" ht="18.75" thickBot="1">
      <c r="C21" s="66"/>
      <c r="H21" s="20" t="s">
        <v>258</v>
      </c>
    </row>
    <row r="22" spans="3:8" ht="18.75" thickBot="1">
      <c r="C22" s="66"/>
      <c r="D22" s="156" t="s">
        <v>266</v>
      </c>
      <c r="E22" s="157"/>
      <c r="F22" s="158"/>
      <c r="H22" s="20" t="s">
        <v>259</v>
      </c>
    </row>
  </sheetData>
  <sheetProtection/>
  <mergeCells count="11">
    <mergeCell ref="D18:F18"/>
    <mergeCell ref="H12:J12"/>
    <mergeCell ref="C9:R9"/>
    <mergeCell ref="C10:R10"/>
    <mergeCell ref="A1:T8"/>
    <mergeCell ref="D22:F22"/>
    <mergeCell ref="D20:F20"/>
    <mergeCell ref="H14:J14"/>
    <mergeCell ref="D12:F12"/>
    <mergeCell ref="D14:F14"/>
    <mergeCell ref="D16:F16"/>
  </mergeCells>
  <hyperlinks>
    <hyperlink ref="D12:F12" location="'1 strato'!A1" display="1 STRATO"/>
    <hyperlink ref="D14:F14" location="'2 strati'!A1" display="2 STRATI"/>
    <hyperlink ref="D16:F16" location="'3 strati'!A1" display="3 STRATI"/>
    <hyperlink ref="D18:F18" location="'4 strati'!A1" display="4 STRATI"/>
    <hyperlink ref="D20:F20" location="'5 strati'!A1" display="5 STRATI"/>
    <hyperlink ref="H12:J12" location="'Miscele gassose'!A1" display="MISCELE"/>
    <hyperlink ref="D22:F22" location="'6 strati'!A1" display="6 STRATI"/>
    <hyperlink ref="H14:J14" location="Database!A1" display="Database!A1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1"/>
  <headerFooter alignWithMargins="0">
    <oddHeader>&amp;R&amp;8&amp;D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P449"/>
  <sheetViews>
    <sheetView showGridLines="0" zoomScale="83" zoomScaleNormal="83" zoomScalePageLayoutView="0" workbookViewId="0" topLeftCell="A1">
      <pane ySplit="6" topLeftCell="A7" activePane="bottomLeft" state="frozen"/>
      <selection pane="topLeft" activeCell="A1" sqref="A1"/>
      <selection pane="bottomLeft" activeCell="K86" sqref="K86"/>
    </sheetView>
  </sheetViews>
  <sheetFormatPr defaultColWidth="9.140625" defaultRowHeight="12.75"/>
  <cols>
    <col min="1" max="1" width="3.421875" style="3" bestFit="1" customWidth="1"/>
    <col min="2" max="2" width="31.7109375" style="3" customWidth="1"/>
    <col min="3" max="3" width="11.28125" style="54" bestFit="1" customWidth="1"/>
    <col min="4" max="16" width="8.7109375" style="3" customWidth="1"/>
    <col min="17" max="20" width="9.140625" style="3" customWidth="1"/>
    <col min="21" max="21" width="8.421875" style="3" customWidth="1"/>
    <col min="22" max="16384" width="9.140625" style="3" customWidth="1"/>
  </cols>
  <sheetData>
    <row r="1" spans="1:2" ht="18.75" thickBot="1">
      <c r="A1" s="164" t="s">
        <v>267</v>
      </c>
      <c r="B1" s="165"/>
    </row>
    <row r="3" spans="1:16" ht="20.25">
      <c r="A3" s="163" t="s">
        <v>186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3.5" customHeight="1">
      <c r="A4" s="55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3:16" ht="12.75">
      <c r="C5" s="57" t="s">
        <v>190</v>
      </c>
      <c r="D5" s="162" t="s">
        <v>187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6" spans="2:16" ht="12.75">
      <c r="B6" s="58" t="s">
        <v>188</v>
      </c>
      <c r="C6" s="57" t="s">
        <v>189</v>
      </c>
      <c r="D6" s="59">
        <v>200</v>
      </c>
      <c r="E6" s="57">
        <v>300</v>
      </c>
      <c r="F6" s="59">
        <v>400</v>
      </c>
      <c r="G6" s="57">
        <v>500</v>
      </c>
      <c r="H6" s="59">
        <v>600</v>
      </c>
      <c r="I6" s="57">
        <v>700</v>
      </c>
      <c r="J6" s="59">
        <v>800</v>
      </c>
      <c r="K6" s="57">
        <v>900</v>
      </c>
      <c r="L6" s="59">
        <v>1000</v>
      </c>
      <c r="M6" s="57">
        <v>1100</v>
      </c>
      <c r="N6" s="59">
        <v>1200</v>
      </c>
      <c r="O6" s="57">
        <v>1300</v>
      </c>
      <c r="P6" s="59">
        <v>1400</v>
      </c>
    </row>
    <row r="7" spans="1:16" ht="12.75">
      <c r="A7" s="58">
        <v>1</v>
      </c>
      <c r="B7" s="58" t="s">
        <v>20</v>
      </c>
      <c r="C7" s="60"/>
      <c r="D7" s="61"/>
      <c r="E7" s="62"/>
      <c r="F7" s="61"/>
      <c r="G7" s="62"/>
      <c r="H7" s="61"/>
      <c r="I7" s="62"/>
      <c r="J7" s="61"/>
      <c r="K7" s="62"/>
      <c r="L7" s="61"/>
      <c r="M7" s="62"/>
      <c r="N7" s="61"/>
      <c r="O7" s="62"/>
      <c r="P7" s="61"/>
    </row>
    <row r="8" spans="2:16" ht="12.75">
      <c r="B8" s="3" t="s">
        <v>21</v>
      </c>
      <c r="C8" s="60">
        <v>1260</v>
      </c>
      <c r="D8" s="61">
        <v>0.07</v>
      </c>
      <c r="E8" s="62">
        <v>0.1</v>
      </c>
      <c r="F8" s="61">
        <v>0.14</v>
      </c>
      <c r="G8" s="62">
        <v>0.18</v>
      </c>
      <c r="H8" s="61">
        <v>0.23</v>
      </c>
      <c r="I8" s="62">
        <v>0.29</v>
      </c>
      <c r="J8" s="61">
        <v>0.36</v>
      </c>
      <c r="K8" s="62">
        <v>0.44</v>
      </c>
      <c r="L8" s="61">
        <v>0.53</v>
      </c>
      <c r="M8" s="62"/>
      <c r="N8" s="61"/>
      <c r="O8" s="62"/>
      <c r="P8" s="61"/>
    </row>
    <row r="9" spans="2:16" ht="12.75">
      <c r="B9" s="3" t="s">
        <v>22</v>
      </c>
      <c r="C9" s="60">
        <v>1260</v>
      </c>
      <c r="D9" s="61">
        <v>0.07</v>
      </c>
      <c r="E9" s="62">
        <v>0.09</v>
      </c>
      <c r="F9" s="61">
        <v>0.12</v>
      </c>
      <c r="G9" s="62">
        <v>0.16</v>
      </c>
      <c r="H9" s="61">
        <v>0.2</v>
      </c>
      <c r="I9" s="62">
        <v>0.24</v>
      </c>
      <c r="J9" s="61">
        <v>0.3</v>
      </c>
      <c r="K9" s="62">
        <v>0.36</v>
      </c>
      <c r="L9" s="61">
        <v>0.43</v>
      </c>
      <c r="M9" s="62"/>
      <c r="N9" s="61"/>
      <c r="O9" s="62"/>
      <c r="P9" s="61"/>
    </row>
    <row r="10" spans="2:16" ht="12.75">
      <c r="B10" s="3" t="s">
        <v>23</v>
      </c>
      <c r="C10" s="60">
        <v>1260</v>
      </c>
      <c r="D10" s="61">
        <v>0.06</v>
      </c>
      <c r="E10" s="62">
        <v>0.08</v>
      </c>
      <c r="F10" s="61">
        <v>0.11</v>
      </c>
      <c r="G10" s="62">
        <v>0.13</v>
      </c>
      <c r="H10" s="61">
        <v>0.16</v>
      </c>
      <c r="I10" s="62">
        <v>0.2</v>
      </c>
      <c r="J10" s="61">
        <v>0.23</v>
      </c>
      <c r="K10" s="62">
        <v>0.27</v>
      </c>
      <c r="L10" s="61">
        <v>0.32</v>
      </c>
      <c r="M10" s="62"/>
      <c r="N10" s="61"/>
      <c r="O10" s="62"/>
      <c r="P10" s="61"/>
    </row>
    <row r="11" spans="2:16" ht="12.75">
      <c r="B11" s="3" t="s">
        <v>24</v>
      </c>
      <c r="C11" s="60">
        <v>1260</v>
      </c>
      <c r="D11" s="61">
        <v>0.06</v>
      </c>
      <c r="E11" s="62">
        <v>0.08</v>
      </c>
      <c r="F11" s="61">
        <v>0.1</v>
      </c>
      <c r="G11" s="62">
        <v>0.12</v>
      </c>
      <c r="H11" s="61">
        <v>0.15</v>
      </c>
      <c r="I11" s="62">
        <v>0.17</v>
      </c>
      <c r="J11" s="61">
        <v>0.2</v>
      </c>
      <c r="K11" s="62">
        <v>0.23</v>
      </c>
      <c r="L11" s="61">
        <v>0.27</v>
      </c>
      <c r="M11" s="62"/>
      <c r="N11" s="61"/>
      <c r="O11" s="62"/>
      <c r="P11" s="61"/>
    </row>
    <row r="12" spans="2:16" ht="12.75">
      <c r="B12" s="3" t="s">
        <v>25</v>
      </c>
      <c r="C12" s="60">
        <v>1260</v>
      </c>
      <c r="D12" s="61">
        <v>0.06</v>
      </c>
      <c r="E12" s="62">
        <v>0.07</v>
      </c>
      <c r="F12" s="61">
        <v>0.09</v>
      </c>
      <c r="G12" s="62">
        <v>0.11</v>
      </c>
      <c r="H12" s="61">
        <v>0.13</v>
      </c>
      <c r="I12" s="62">
        <v>0.15</v>
      </c>
      <c r="J12" s="61">
        <v>0.18</v>
      </c>
      <c r="K12" s="62">
        <v>0.21</v>
      </c>
      <c r="L12" s="61">
        <v>0.25</v>
      </c>
      <c r="M12" s="62"/>
      <c r="N12" s="61">
        <v>0.32</v>
      </c>
      <c r="O12" s="62">
        <v>0.36</v>
      </c>
      <c r="P12" s="61"/>
    </row>
    <row r="13" spans="2:16" ht="12.75">
      <c r="B13" s="3" t="s">
        <v>26</v>
      </c>
      <c r="C13" s="60">
        <v>1260</v>
      </c>
      <c r="D13" s="61">
        <v>0.05</v>
      </c>
      <c r="E13" s="62">
        <v>0.07</v>
      </c>
      <c r="F13" s="61">
        <v>0.09</v>
      </c>
      <c r="G13" s="62">
        <v>0.11</v>
      </c>
      <c r="H13" s="61">
        <v>0.13</v>
      </c>
      <c r="I13" s="62">
        <v>0.15</v>
      </c>
      <c r="J13" s="61">
        <v>0.17</v>
      </c>
      <c r="K13" s="62">
        <v>0.2</v>
      </c>
      <c r="L13" s="61">
        <v>0.22</v>
      </c>
      <c r="M13" s="62"/>
      <c r="N13" s="61"/>
      <c r="O13" s="62"/>
      <c r="P13" s="61"/>
    </row>
    <row r="14" spans="2:16" ht="12.75">
      <c r="B14" s="3" t="s">
        <v>27</v>
      </c>
      <c r="C14" s="60">
        <v>1430</v>
      </c>
      <c r="D14" s="61">
        <v>0.06</v>
      </c>
      <c r="E14" s="62">
        <v>0.08</v>
      </c>
      <c r="F14" s="61">
        <v>0.11</v>
      </c>
      <c r="G14" s="62">
        <v>0.13</v>
      </c>
      <c r="H14" s="61">
        <v>0.16</v>
      </c>
      <c r="I14" s="62">
        <v>0.2</v>
      </c>
      <c r="J14" s="61">
        <v>0.23</v>
      </c>
      <c r="K14" s="62">
        <v>0.27</v>
      </c>
      <c r="L14" s="61">
        <v>0.32</v>
      </c>
      <c r="M14" s="62"/>
      <c r="N14" s="61"/>
      <c r="O14" s="62"/>
      <c r="P14" s="61"/>
    </row>
    <row r="15" spans="2:16" ht="12.75">
      <c r="B15" s="3" t="s">
        <v>28</v>
      </c>
      <c r="C15" s="60">
        <v>1430</v>
      </c>
      <c r="D15" s="61">
        <v>0.06</v>
      </c>
      <c r="E15" s="62">
        <v>0.08</v>
      </c>
      <c r="F15" s="61">
        <v>0.1</v>
      </c>
      <c r="G15" s="62">
        <v>0.12</v>
      </c>
      <c r="H15" s="61">
        <v>0.15</v>
      </c>
      <c r="I15" s="62">
        <v>0.17</v>
      </c>
      <c r="J15" s="61">
        <v>0.2</v>
      </c>
      <c r="K15" s="62">
        <v>0.23</v>
      </c>
      <c r="L15" s="61">
        <v>0.27</v>
      </c>
      <c r="M15" s="62">
        <v>0.31</v>
      </c>
      <c r="N15" s="61">
        <v>0.35</v>
      </c>
      <c r="O15" s="62">
        <v>0.39</v>
      </c>
      <c r="P15" s="61"/>
    </row>
    <row r="16" spans="2:16" ht="12.75">
      <c r="B16" s="3" t="s">
        <v>29</v>
      </c>
      <c r="C16" s="60">
        <v>1430</v>
      </c>
      <c r="D16" s="61">
        <v>0.06</v>
      </c>
      <c r="E16" s="62">
        <v>0.07</v>
      </c>
      <c r="F16" s="61">
        <v>0.09</v>
      </c>
      <c r="G16" s="62">
        <v>0.11</v>
      </c>
      <c r="H16" s="61">
        <v>0.13</v>
      </c>
      <c r="I16" s="62">
        <v>0.15</v>
      </c>
      <c r="J16" s="61">
        <v>0.18</v>
      </c>
      <c r="K16" s="62">
        <v>0.21</v>
      </c>
      <c r="L16" s="61">
        <v>0.25</v>
      </c>
      <c r="M16" s="62">
        <v>0.28</v>
      </c>
      <c r="N16" s="61">
        <v>0.31</v>
      </c>
      <c r="O16" s="62">
        <v>0.34</v>
      </c>
      <c r="P16" s="61"/>
    </row>
    <row r="17" spans="2:16" ht="12.75">
      <c r="B17" s="3" t="s">
        <v>30</v>
      </c>
      <c r="C17" s="60">
        <v>1430</v>
      </c>
      <c r="D17" s="61">
        <v>0.05</v>
      </c>
      <c r="E17" s="62">
        <v>0.07</v>
      </c>
      <c r="F17" s="61">
        <v>0.09</v>
      </c>
      <c r="G17" s="62">
        <v>0.11</v>
      </c>
      <c r="H17" s="61">
        <v>0.13</v>
      </c>
      <c r="I17" s="62">
        <v>0.15</v>
      </c>
      <c r="J17" s="61">
        <v>0.17</v>
      </c>
      <c r="K17" s="62">
        <v>0.2</v>
      </c>
      <c r="L17" s="61">
        <v>0.22</v>
      </c>
      <c r="M17" s="62">
        <v>0.24</v>
      </c>
      <c r="N17" s="61">
        <v>0.27</v>
      </c>
      <c r="O17" s="62">
        <v>0.3</v>
      </c>
      <c r="P17" s="61"/>
    </row>
    <row r="18" spans="2:16" ht="12.75">
      <c r="B18" s="58" t="s">
        <v>332</v>
      </c>
      <c r="C18" s="117" t="s">
        <v>324</v>
      </c>
      <c r="D18" s="61">
        <v>0.06</v>
      </c>
      <c r="E18" s="62">
        <f>(F18+D18)/2</f>
        <v>0.08</v>
      </c>
      <c r="F18" s="61">
        <v>0.1</v>
      </c>
      <c r="G18" s="62">
        <f>(H18+F18)/2</f>
        <v>0.135</v>
      </c>
      <c r="H18" s="61">
        <v>0.17</v>
      </c>
      <c r="I18" s="62">
        <f>(J18+H18)/2</f>
        <v>0.21500000000000002</v>
      </c>
      <c r="J18" s="61">
        <v>0.26</v>
      </c>
      <c r="K18" s="62">
        <f>(L18+J18)/2</f>
        <v>0.32</v>
      </c>
      <c r="L18" s="61">
        <v>0.38</v>
      </c>
      <c r="M18" s="62"/>
      <c r="N18" s="61"/>
      <c r="O18" s="62"/>
      <c r="P18" s="61"/>
    </row>
    <row r="19" spans="2:16" ht="12.75">
      <c r="B19" s="58" t="s">
        <v>325</v>
      </c>
      <c r="C19" s="60" t="s">
        <v>323</v>
      </c>
      <c r="D19" s="61">
        <v>0.05</v>
      </c>
      <c r="E19" s="62">
        <v>0.065</v>
      </c>
      <c r="F19" s="61">
        <v>0.09</v>
      </c>
      <c r="G19" s="62">
        <v>0.11</v>
      </c>
      <c r="H19" s="61">
        <v>0.14</v>
      </c>
      <c r="I19" s="62">
        <v>0.17</v>
      </c>
      <c r="J19" s="61">
        <v>0.21</v>
      </c>
      <c r="K19" s="62">
        <v>0.25</v>
      </c>
      <c r="L19" s="61">
        <v>0.29</v>
      </c>
      <c r="M19" s="62"/>
      <c r="N19" s="61"/>
      <c r="O19" s="62"/>
      <c r="P19" s="61"/>
    </row>
    <row r="20" spans="2:16" ht="12.75">
      <c r="B20" s="58" t="s">
        <v>326</v>
      </c>
      <c r="C20" s="60" t="s">
        <v>324</v>
      </c>
      <c r="D20" s="61">
        <v>0.05</v>
      </c>
      <c r="E20" s="62">
        <v>0.06</v>
      </c>
      <c r="F20" s="61">
        <v>0.08</v>
      </c>
      <c r="G20" s="62">
        <v>0.1</v>
      </c>
      <c r="H20" s="61">
        <v>0.12</v>
      </c>
      <c r="I20" s="62">
        <v>0.15</v>
      </c>
      <c r="J20" s="61">
        <v>0.18</v>
      </c>
      <c r="K20" s="62">
        <v>0.21</v>
      </c>
      <c r="L20" s="61">
        <v>0.25</v>
      </c>
      <c r="M20" s="62"/>
      <c r="N20" s="61"/>
      <c r="O20" s="62"/>
      <c r="P20" s="61"/>
    </row>
    <row r="21" spans="2:16" ht="12.75">
      <c r="B21" s="58" t="s">
        <v>327</v>
      </c>
      <c r="C21" s="60" t="s">
        <v>328</v>
      </c>
      <c r="D21" s="61">
        <v>0.05</v>
      </c>
      <c r="E21" s="62">
        <v>0.06</v>
      </c>
      <c r="F21" s="61">
        <v>0.07</v>
      </c>
      <c r="G21" s="62">
        <v>0.09</v>
      </c>
      <c r="H21" s="61">
        <v>0.11</v>
      </c>
      <c r="I21" s="62">
        <v>0.13</v>
      </c>
      <c r="J21" s="61">
        <v>0.15</v>
      </c>
      <c r="K21" s="62">
        <v>0.18</v>
      </c>
      <c r="L21" s="61">
        <v>0.21</v>
      </c>
      <c r="M21" s="62"/>
      <c r="N21" s="61"/>
      <c r="O21" s="62"/>
      <c r="P21" s="61"/>
    </row>
    <row r="22" spans="2:16" ht="12.75">
      <c r="B22" s="3" t="s">
        <v>31</v>
      </c>
      <c r="C22" s="60">
        <v>1600</v>
      </c>
      <c r="D22" s="61"/>
      <c r="E22" s="62"/>
      <c r="F22" s="61">
        <v>0.08</v>
      </c>
      <c r="G22" s="62">
        <v>0.1</v>
      </c>
      <c r="H22" s="61">
        <v>0.13</v>
      </c>
      <c r="I22" s="62">
        <v>0.17</v>
      </c>
      <c r="J22" s="61">
        <v>0.19</v>
      </c>
      <c r="K22" s="62">
        <v>0.23</v>
      </c>
      <c r="L22" s="61">
        <v>0.27</v>
      </c>
      <c r="M22" s="62">
        <f>(N22+L22)/2</f>
        <v>0.33</v>
      </c>
      <c r="N22" s="61">
        <v>0.39</v>
      </c>
      <c r="O22" s="62">
        <f>(P22+N22)/2</f>
        <v>0.485</v>
      </c>
      <c r="P22" s="61">
        <v>0.58</v>
      </c>
    </row>
    <row r="23" spans="2:16" ht="12.75">
      <c r="B23" s="3" t="s">
        <v>32</v>
      </c>
      <c r="C23" s="60">
        <v>1600</v>
      </c>
      <c r="D23" s="61"/>
      <c r="E23" s="62"/>
      <c r="F23" s="61">
        <v>0.08</v>
      </c>
      <c r="G23" s="62">
        <v>0.09</v>
      </c>
      <c r="H23" s="61">
        <v>0.12</v>
      </c>
      <c r="I23" s="62">
        <v>0.14</v>
      </c>
      <c r="J23" s="61">
        <v>0.17</v>
      </c>
      <c r="K23" s="62">
        <v>0.2</v>
      </c>
      <c r="L23" s="61">
        <v>0.24</v>
      </c>
      <c r="M23" s="62">
        <f>(N23+L23)/2</f>
        <v>0.28500000000000003</v>
      </c>
      <c r="N23" s="61">
        <v>0.33</v>
      </c>
      <c r="O23" s="62">
        <f>(P23+N23)/2</f>
        <v>0.405</v>
      </c>
      <c r="P23" s="61">
        <v>0.48</v>
      </c>
    </row>
    <row r="24" spans="2:16" ht="12.75">
      <c r="B24" s="58" t="s">
        <v>369</v>
      </c>
      <c r="C24" s="60" t="s">
        <v>370</v>
      </c>
      <c r="D24" s="61">
        <v>0.07</v>
      </c>
      <c r="E24" s="62"/>
      <c r="F24" s="61">
        <v>0.09</v>
      </c>
      <c r="G24" s="62"/>
      <c r="H24" s="61">
        <v>0.11</v>
      </c>
      <c r="I24" s="62"/>
      <c r="J24" s="61">
        <v>0.15</v>
      </c>
      <c r="K24" s="62"/>
      <c r="L24" s="61">
        <v>0.19</v>
      </c>
      <c r="M24" s="62"/>
      <c r="N24" s="61">
        <v>0.24</v>
      </c>
      <c r="O24" s="62"/>
      <c r="P24" s="61"/>
    </row>
    <row r="25" spans="2:16" ht="12.75">
      <c r="B25" s="58" t="s">
        <v>371</v>
      </c>
      <c r="C25" s="60" t="s">
        <v>372</v>
      </c>
      <c r="D25" s="61">
        <v>0.06</v>
      </c>
      <c r="E25" s="62"/>
      <c r="F25" s="61">
        <v>0.08</v>
      </c>
      <c r="G25" s="62"/>
      <c r="H25" s="61">
        <v>0.1</v>
      </c>
      <c r="I25" s="62"/>
      <c r="J25" s="61">
        <v>0.13</v>
      </c>
      <c r="K25" s="62"/>
      <c r="L25" s="61">
        <v>0.18</v>
      </c>
      <c r="M25" s="62"/>
      <c r="N25" s="61">
        <v>0.23</v>
      </c>
      <c r="O25" s="62"/>
      <c r="P25" s="61" t="s">
        <v>360</v>
      </c>
    </row>
    <row r="26" spans="2:16" ht="12.75">
      <c r="B26" s="58" t="s">
        <v>350</v>
      </c>
      <c r="C26" s="117" t="s">
        <v>346</v>
      </c>
      <c r="D26" s="61"/>
      <c r="E26" s="62">
        <v>0.07</v>
      </c>
      <c r="F26" s="61">
        <v>0.08</v>
      </c>
      <c r="G26" s="62">
        <v>0.095</v>
      </c>
      <c r="H26" s="61">
        <v>0.11</v>
      </c>
      <c r="I26" s="62">
        <v>0.125</v>
      </c>
      <c r="J26" s="61">
        <v>0.14</v>
      </c>
      <c r="K26" s="62">
        <v>0.16</v>
      </c>
      <c r="L26" s="61"/>
      <c r="M26" s="62"/>
      <c r="N26" s="61"/>
      <c r="O26" s="62"/>
      <c r="P26" s="61"/>
    </row>
    <row r="27" spans="2:16" ht="12.75">
      <c r="B27" s="58" t="s">
        <v>342</v>
      </c>
      <c r="C27" s="60" t="s">
        <v>343</v>
      </c>
      <c r="D27" s="61">
        <v>0.05</v>
      </c>
      <c r="E27" s="62">
        <v>0.06</v>
      </c>
      <c r="F27" s="61">
        <v>0.08</v>
      </c>
      <c r="G27" s="62">
        <v>0.09</v>
      </c>
      <c r="H27" s="61">
        <v>0.11</v>
      </c>
      <c r="I27" s="62">
        <v>0.13</v>
      </c>
      <c r="J27" s="61">
        <v>0.15</v>
      </c>
      <c r="K27" s="62">
        <v>0.18</v>
      </c>
      <c r="L27" s="61">
        <v>0.2</v>
      </c>
      <c r="M27" s="62">
        <v>0.23</v>
      </c>
      <c r="N27" s="61">
        <v>0.26</v>
      </c>
      <c r="O27" s="62"/>
      <c r="P27" s="61"/>
    </row>
    <row r="28" spans="2:16" ht="12.75">
      <c r="B28" s="3" t="s">
        <v>173</v>
      </c>
      <c r="C28" s="60">
        <v>1260</v>
      </c>
      <c r="D28" s="61">
        <v>0.05</v>
      </c>
      <c r="E28" s="62">
        <v>0.07</v>
      </c>
      <c r="F28" s="61">
        <v>0.08</v>
      </c>
      <c r="G28" s="62">
        <f aca="true" t="shared" si="0" ref="G28:G34">(H28+F28)/2</f>
        <v>0.09</v>
      </c>
      <c r="H28" s="61">
        <v>0.1</v>
      </c>
      <c r="I28" s="62">
        <f>(J28+H28)/2</f>
        <v>0.125</v>
      </c>
      <c r="J28" s="61">
        <v>0.15</v>
      </c>
      <c r="K28" s="62">
        <f>(L28+J28)/2</f>
        <v>0.175</v>
      </c>
      <c r="L28" s="61">
        <v>0.2</v>
      </c>
      <c r="M28" s="62"/>
      <c r="N28" s="61"/>
      <c r="O28" s="62"/>
      <c r="P28" s="61"/>
    </row>
    <row r="29" spans="2:16" ht="12.75">
      <c r="B29" s="3" t="s">
        <v>175</v>
      </c>
      <c r="C29" s="60">
        <v>1400</v>
      </c>
      <c r="D29" s="61"/>
      <c r="E29" s="62">
        <v>0.07</v>
      </c>
      <c r="F29" s="61">
        <v>0.08</v>
      </c>
      <c r="G29" s="62">
        <f t="shared" si="0"/>
        <v>0.095</v>
      </c>
      <c r="H29" s="61">
        <v>0.11</v>
      </c>
      <c r="I29" s="62">
        <f>(J29+H29)/2</f>
        <v>0.13</v>
      </c>
      <c r="J29" s="61">
        <v>0.15</v>
      </c>
      <c r="K29" s="62">
        <f>(L29+J29)/2</f>
        <v>0.175</v>
      </c>
      <c r="L29" s="61">
        <v>0.2</v>
      </c>
      <c r="M29" s="62"/>
      <c r="N29" s="61"/>
      <c r="O29" s="62"/>
      <c r="P29" s="61"/>
    </row>
    <row r="30" spans="2:16" ht="12.75">
      <c r="B30" s="3" t="s">
        <v>33</v>
      </c>
      <c r="C30" s="60">
        <v>900</v>
      </c>
      <c r="D30" s="61"/>
      <c r="E30" s="62">
        <v>0.09</v>
      </c>
      <c r="F30" s="61">
        <v>0.1</v>
      </c>
      <c r="G30" s="62">
        <f t="shared" si="0"/>
        <v>0.11</v>
      </c>
      <c r="H30" s="61">
        <v>0.12</v>
      </c>
      <c r="I30" s="62"/>
      <c r="J30" s="61"/>
      <c r="K30" s="62"/>
      <c r="L30" s="61"/>
      <c r="M30" s="62"/>
      <c r="N30" s="61"/>
      <c r="O30" s="62"/>
      <c r="P30" s="61"/>
    </row>
    <row r="31" spans="2:16" ht="12.75">
      <c r="B31" s="3" t="s">
        <v>322</v>
      </c>
      <c r="C31" s="60">
        <v>1300</v>
      </c>
      <c r="D31" s="61">
        <v>0.06</v>
      </c>
      <c r="E31" s="62">
        <v>0.07</v>
      </c>
      <c r="F31" s="61">
        <v>0.09</v>
      </c>
      <c r="G31" s="62">
        <f t="shared" si="0"/>
        <v>0.11</v>
      </c>
      <c r="H31" s="61">
        <v>0.13</v>
      </c>
      <c r="I31" s="62">
        <v>0.15</v>
      </c>
      <c r="J31" s="61">
        <v>0.18</v>
      </c>
      <c r="K31" s="62">
        <v>0.21</v>
      </c>
      <c r="L31" s="61">
        <v>0.23</v>
      </c>
      <c r="M31" s="62">
        <v>0.26</v>
      </c>
      <c r="N31" s="61">
        <v>0.3</v>
      </c>
      <c r="O31" s="62"/>
      <c r="P31" s="61"/>
    </row>
    <row r="32" spans="2:16" ht="12.75">
      <c r="B32" s="3" t="s">
        <v>34</v>
      </c>
      <c r="C32" s="60">
        <v>900</v>
      </c>
      <c r="D32" s="61"/>
      <c r="E32" s="62">
        <v>0.12</v>
      </c>
      <c r="F32" s="61">
        <v>0.13</v>
      </c>
      <c r="G32" s="62">
        <f t="shared" si="0"/>
        <v>0.14</v>
      </c>
      <c r="H32" s="61">
        <v>0.15</v>
      </c>
      <c r="I32" s="62"/>
      <c r="J32" s="61"/>
      <c r="K32" s="62"/>
      <c r="L32" s="61"/>
      <c r="M32" s="62"/>
      <c r="N32" s="61"/>
      <c r="O32" s="62"/>
      <c r="P32" s="61"/>
    </row>
    <row r="33" spans="2:16" ht="12.75">
      <c r="B33" s="3" t="s">
        <v>35</v>
      </c>
      <c r="C33" s="60">
        <v>1100</v>
      </c>
      <c r="D33" s="61"/>
      <c r="E33" s="62">
        <v>0.08</v>
      </c>
      <c r="F33" s="61">
        <v>0.09</v>
      </c>
      <c r="G33" s="62">
        <f t="shared" si="0"/>
        <v>0.105</v>
      </c>
      <c r="H33" s="61">
        <v>0.12</v>
      </c>
      <c r="I33" s="62">
        <f>(J33+H33)/2</f>
        <v>0.135</v>
      </c>
      <c r="J33" s="61">
        <v>0.15</v>
      </c>
      <c r="K33" s="62"/>
      <c r="L33" s="61"/>
      <c r="M33" s="62"/>
      <c r="N33" s="61"/>
      <c r="O33" s="62"/>
      <c r="P33" s="61"/>
    </row>
    <row r="34" spans="2:16" ht="12.75">
      <c r="B34" s="3" t="s">
        <v>36</v>
      </c>
      <c r="C34" s="60">
        <v>1100</v>
      </c>
      <c r="D34" s="61"/>
      <c r="E34" s="62">
        <v>0.09</v>
      </c>
      <c r="F34" s="61">
        <v>0.11</v>
      </c>
      <c r="G34" s="62">
        <f t="shared" si="0"/>
        <v>0.12</v>
      </c>
      <c r="H34" s="61">
        <v>0.13</v>
      </c>
      <c r="I34" s="62">
        <f>(J34+H34)/2</f>
        <v>0.14</v>
      </c>
      <c r="J34" s="61">
        <v>0.15</v>
      </c>
      <c r="K34" s="62"/>
      <c r="L34" s="61"/>
      <c r="M34" s="62"/>
      <c r="N34" s="61"/>
      <c r="O34" s="62"/>
      <c r="P34" s="61"/>
    </row>
    <row r="35" spans="2:16" ht="12.75">
      <c r="B35" s="58" t="s">
        <v>347</v>
      </c>
      <c r="C35" s="60">
        <v>800</v>
      </c>
      <c r="D35" s="61">
        <v>0.07</v>
      </c>
      <c r="E35" s="62">
        <v>0.08</v>
      </c>
      <c r="F35" s="61">
        <v>0.09</v>
      </c>
      <c r="G35" s="62">
        <v>0.1</v>
      </c>
      <c r="H35" s="61"/>
      <c r="J35" s="61"/>
      <c r="L35" s="61"/>
      <c r="N35" s="61"/>
      <c r="P35" s="61"/>
    </row>
    <row r="36" spans="2:16" ht="12.75">
      <c r="B36" s="3" t="s">
        <v>37</v>
      </c>
      <c r="C36" s="60">
        <v>1100</v>
      </c>
      <c r="D36" s="61"/>
      <c r="E36" s="62">
        <v>0.1</v>
      </c>
      <c r="F36" s="61">
        <f aca="true" t="shared" si="1" ref="F36:F42">(G36+E36)/2</f>
        <v>0.135</v>
      </c>
      <c r="G36" s="62">
        <v>0.17</v>
      </c>
      <c r="H36" s="61">
        <f aca="true" t="shared" si="2" ref="H36:H42">(I36+G36)/2</f>
        <v>0.22000000000000003</v>
      </c>
      <c r="I36" s="62">
        <v>0.27</v>
      </c>
      <c r="J36" s="61">
        <f aca="true" t="shared" si="3" ref="J36:J42">(K36+I36)/2</f>
        <v>0.35</v>
      </c>
      <c r="K36" s="62">
        <v>0.43</v>
      </c>
      <c r="L36" s="61"/>
      <c r="M36" s="62"/>
      <c r="N36" s="61"/>
      <c r="O36" s="62"/>
      <c r="P36" s="61"/>
    </row>
    <row r="37" spans="2:16" ht="12.75">
      <c r="B37" s="3" t="s">
        <v>38</v>
      </c>
      <c r="C37" s="60">
        <v>1100</v>
      </c>
      <c r="D37" s="61"/>
      <c r="E37" s="62">
        <v>0.08</v>
      </c>
      <c r="F37" s="61">
        <f t="shared" si="1"/>
        <v>0.11000000000000001</v>
      </c>
      <c r="G37" s="62">
        <v>0.14</v>
      </c>
      <c r="H37" s="61">
        <f t="shared" si="2"/>
        <v>0.175</v>
      </c>
      <c r="I37" s="62">
        <v>0.21</v>
      </c>
      <c r="J37" s="61">
        <f t="shared" si="3"/>
        <v>0.265</v>
      </c>
      <c r="K37" s="62">
        <v>0.32</v>
      </c>
      <c r="L37" s="61"/>
      <c r="M37" s="62"/>
      <c r="N37" s="61"/>
      <c r="O37" s="62"/>
      <c r="P37" s="61"/>
    </row>
    <row r="38" spans="2:16" ht="12.75">
      <c r="B38" s="3" t="s">
        <v>39</v>
      </c>
      <c r="C38" s="60">
        <v>1100</v>
      </c>
      <c r="D38" s="61"/>
      <c r="E38" s="62">
        <v>0.08</v>
      </c>
      <c r="F38" s="61">
        <f t="shared" si="1"/>
        <v>0.1</v>
      </c>
      <c r="G38" s="62">
        <v>0.12</v>
      </c>
      <c r="H38" s="61">
        <f t="shared" si="2"/>
        <v>0.15</v>
      </c>
      <c r="I38" s="62">
        <v>0.18</v>
      </c>
      <c r="J38" s="61">
        <f t="shared" si="3"/>
        <v>0.225</v>
      </c>
      <c r="K38" s="62">
        <v>0.27</v>
      </c>
      <c r="L38" s="61"/>
      <c r="M38" s="62"/>
      <c r="N38" s="61"/>
      <c r="O38" s="62"/>
      <c r="P38" s="61"/>
    </row>
    <row r="39" spans="2:16" ht="12.75">
      <c r="B39" s="3" t="s">
        <v>40</v>
      </c>
      <c r="C39" s="60">
        <v>1100</v>
      </c>
      <c r="D39" s="61"/>
      <c r="E39" s="62">
        <v>0.07</v>
      </c>
      <c r="F39" s="61">
        <f t="shared" si="1"/>
        <v>0.09</v>
      </c>
      <c r="G39" s="62">
        <v>0.11</v>
      </c>
      <c r="H39" s="61">
        <f t="shared" si="2"/>
        <v>0.135</v>
      </c>
      <c r="I39" s="62">
        <v>0.16</v>
      </c>
      <c r="J39" s="61">
        <f t="shared" si="3"/>
        <v>0.20500000000000002</v>
      </c>
      <c r="K39" s="62">
        <v>0.25</v>
      </c>
      <c r="L39" s="61"/>
      <c r="M39" s="62"/>
      <c r="N39" s="61"/>
      <c r="O39" s="62"/>
      <c r="P39" s="61"/>
    </row>
    <row r="40" spans="2:16" ht="12.75">
      <c r="B40" s="3" t="s">
        <v>41</v>
      </c>
      <c r="C40" s="60">
        <v>1100</v>
      </c>
      <c r="D40" s="61"/>
      <c r="E40" s="62">
        <v>0.07</v>
      </c>
      <c r="F40" s="61">
        <f t="shared" si="1"/>
        <v>0.09</v>
      </c>
      <c r="G40" s="62">
        <v>0.11</v>
      </c>
      <c r="H40" s="61">
        <f t="shared" si="2"/>
        <v>0.13</v>
      </c>
      <c r="I40" s="62">
        <v>0.15</v>
      </c>
      <c r="J40" s="61">
        <f t="shared" si="3"/>
        <v>0.185</v>
      </c>
      <c r="K40" s="62">
        <v>0.22</v>
      </c>
      <c r="L40" s="61"/>
      <c r="M40" s="62"/>
      <c r="N40" s="61"/>
      <c r="O40" s="62"/>
      <c r="P40" s="61"/>
    </row>
    <row r="41" spans="2:16" ht="12.75">
      <c r="B41" s="3" t="s">
        <v>42</v>
      </c>
      <c r="C41" s="60">
        <v>1100</v>
      </c>
      <c r="D41" s="61"/>
      <c r="E41" s="62">
        <v>0.07</v>
      </c>
      <c r="F41" s="61">
        <f t="shared" si="1"/>
        <v>0.085</v>
      </c>
      <c r="G41" s="62">
        <v>0.1</v>
      </c>
      <c r="H41" s="61">
        <f t="shared" si="2"/>
        <v>0.115</v>
      </c>
      <c r="I41" s="62">
        <v>0.13</v>
      </c>
      <c r="J41" s="61">
        <f t="shared" si="3"/>
        <v>0.155</v>
      </c>
      <c r="K41" s="62">
        <v>0.18</v>
      </c>
      <c r="L41" s="61"/>
      <c r="M41" s="62"/>
      <c r="N41" s="61"/>
      <c r="O41" s="62"/>
      <c r="P41" s="61"/>
    </row>
    <row r="42" spans="2:16" ht="12.75">
      <c r="B42" s="3" t="s">
        <v>43</v>
      </c>
      <c r="C42" s="60">
        <v>1100</v>
      </c>
      <c r="D42" s="61"/>
      <c r="E42" s="62">
        <v>0.06</v>
      </c>
      <c r="F42" s="61">
        <f t="shared" si="1"/>
        <v>0.08</v>
      </c>
      <c r="G42" s="62">
        <v>0.1</v>
      </c>
      <c r="H42" s="61">
        <f t="shared" si="2"/>
        <v>0.115</v>
      </c>
      <c r="I42" s="62">
        <v>0.13</v>
      </c>
      <c r="J42" s="61">
        <f t="shared" si="3"/>
        <v>0.15000000000000002</v>
      </c>
      <c r="K42" s="62">
        <v>0.17</v>
      </c>
      <c r="L42" s="61"/>
      <c r="M42" s="62"/>
      <c r="N42" s="61"/>
      <c r="O42" s="62"/>
      <c r="P42" s="61"/>
    </row>
    <row r="43" spans="2:16" ht="12.75">
      <c r="B43" s="3" t="s">
        <v>44</v>
      </c>
      <c r="C43" s="60">
        <v>1260</v>
      </c>
      <c r="D43" s="61">
        <v>0.07</v>
      </c>
      <c r="E43" s="62">
        <v>0.11</v>
      </c>
      <c r="F43" s="61">
        <v>0.15</v>
      </c>
      <c r="G43" s="62">
        <v>0.2</v>
      </c>
      <c r="H43" s="61">
        <v>0.26</v>
      </c>
      <c r="I43" s="62">
        <v>0.33</v>
      </c>
      <c r="J43" s="61">
        <v>0.41</v>
      </c>
      <c r="K43" s="62">
        <v>0.51</v>
      </c>
      <c r="L43" s="61">
        <v>0.62</v>
      </c>
      <c r="M43" s="62">
        <v>0.75</v>
      </c>
      <c r="N43" s="61"/>
      <c r="O43" s="62"/>
      <c r="P43" s="61"/>
    </row>
    <row r="44" spans="2:16" ht="12.75">
      <c r="B44" s="3" t="s">
        <v>45</v>
      </c>
      <c r="C44" s="60">
        <v>1260</v>
      </c>
      <c r="D44" s="61">
        <v>0.07</v>
      </c>
      <c r="E44" s="62">
        <v>0.1</v>
      </c>
      <c r="F44" s="61">
        <v>0.13</v>
      </c>
      <c r="G44" s="62">
        <v>0.17</v>
      </c>
      <c r="H44" s="61">
        <v>0.21</v>
      </c>
      <c r="I44" s="62">
        <v>0.27</v>
      </c>
      <c r="J44" s="61">
        <v>0.33</v>
      </c>
      <c r="K44" s="62">
        <v>0.41</v>
      </c>
      <c r="L44" s="61">
        <v>0.49</v>
      </c>
      <c r="M44" s="62">
        <v>0.59</v>
      </c>
      <c r="N44" s="61"/>
      <c r="O44" s="62"/>
      <c r="P44" s="61"/>
    </row>
    <row r="45" spans="2:16" ht="12.75">
      <c r="B45" s="3" t="s">
        <v>46</v>
      </c>
      <c r="C45" s="60">
        <v>1260</v>
      </c>
      <c r="D45" s="61">
        <v>0.06</v>
      </c>
      <c r="E45" s="62">
        <v>0.08</v>
      </c>
      <c r="F45" s="61">
        <v>0.11</v>
      </c>
      <c r="G45" s="62">
        <v>0.14</v>
      </c>
      <c r="H45" s="61">
        <v>0.17</v>
      </c>
      <c r="I45" s="62">
        <v>0.21</v>
      </c>
      <c r="J45" s="61">
        <v>0.26</v>
      </c>
      <c r="K45" s="62">
        <v>0.31</v>
      </c>
      <c r="L45" s="61">
        <v>0.36</v>
      </c>
      <c r="M45" s="62">
        <v>0.42</v>
      </c>
      <c r="N45" s="61"/>
      <c r="O45" s="62"/>
      <c r="P45" s="61"/>
    </row>
    <row r="46" spans="2:16" ht="12.75">
      <c r="B46" s="3" t="s">
        <v>47</v>
      </c>
      <c r="C46" s="60">
        <v>1260</v>
      </c>
      <c r="D46" s="61">
        <v>0.06</v>
      </c>
      <c r="E46" s="62">
        <v>0.08</v>
      </c>
      <c r="F46" s="61">
        <v>0.1</v>
      </c>
      <c r="G46" s="62">
        <v>0.12</v>
      </c>
      <c r="H46" s="61">
        <v>0.15</v>
      </c>
      <c r="I46" s="62">
        <v>0.18</v>
      </c>
      <c r="J46" s="61">
        <v>0.21</v>
      </c>
      <c r="K46" s="62">
        <v>0.25</v>
      </c>
      <c r="L46" s="61">
        <v>0.29</v>
      </c>
      <c r="M46" s="62">
        <v>0.34</v>
      </c>
      <c r="N46" s="61"/>
      <c r="O46" s="62"/>
      <c r="P46" s="61"/>
    </row>
    <row r="47" spans="2:16" ht="12.75">
      <c r="B47" s="3" t="s">
        <v>48</v>
      </c>
      <c r="C47" s="60">
        <v>1260</v>
      </c>
      <c r="D47" s="61">
        <v>0.05</v>
      </c>
      <c r="E47" s="62">
        <v>0.07</v>
      </c>
      <c r="F47" s="61">
        <v>0.09</v>
      </c>
      <c r="G47" s="62">
        <v>0.11</v>
      </c>
      <c r="H47" s="61">
        <v>0.14</v>
      </c>
      <c r="I47" s="62">
        <v>0.16</v>
      </c>
      <c r="J47" s="61">
        <v>0.19</v>
      </c>
      <c r="K47" s="62">
        <v>0.22</v>
      </c>
      <c r="L47" s="61">
        <v>0.25</v>
      </c>
      <c r="M47" s="62">
        <v>0.29</v>
      </c>
      <c r="N47" s="61"/>
      <c r="O47" s="62"/>
      <c r="P47" s="61"/>
    </row>
    <row r="48" spans="2:16" ht="12.75">
      <c r="B48" s="3" t="s">
        <v>49</v>
      </c>
      <c r="C48" s="60">
        <v>1260</v>
      </c>
      <c r="D48" s="61">
        <v>0.05</v>
      </c>
      <c r="E48" s="62">
        <v>0.07</v>
      </c>
      <c r="F48" s="61">
        <v>0.09</v>
      </c>
      <c r="G48" s="62">
        <v>0.11</v>
      </c>
      <c r="H48" s="61">
        <v>0.13</v>
      </c>
      <c r="I48" s="62">
        <v>0.15</v>
      </c>
      <c r="J48" s="61">
        <v>0.17</v>
      </c>
      <c r="K48" s="62">
        <v>0.2</v>
      </c>
      <c r="L48" s="61">
        <v>0.22</v>
      </c>
      <c r="M48" s="62">
        <v>0.25</v>
      </c>
      <c r="N48" s="61"/>
      <c r="O48" s="62"/>
      <c r="P48" s="61"/>
    </row>
    <row r="49" spans="2:16" ht="12.75">
      <c r="B49" s="3" t="s">
        <v>50</v>
      </c>
      <c r="C49" s="60">
        <v>1260</v>
      </c>
      <c r="D49" s="61">
        <v>0.05</v>
      </c>
      <c r="E49" s="62">
        <v>0.07</v>
      </c>
      <c r="F49" s="61">
        <v>0.08</v>
      </c>
      <c r="G49" s="62">
        <v>0.1</v>
      </c>
      <c r="H49" s="61">
        <v>0.12</v>
      </c>
      <c r="I49" s="62">
        <v>0.13</v>
      </c>
      <c r="J49" s="61">
        <v>0.15</v>
      </c>
      <c r="K49" s="62">
        <v>0.17</v>
      </c>
      <c r="L49" s="61">
        <v>0.19</v>
      </c>
      <c r="M49" s="62">
        <v>0.21</v>
      </c>
      <c r="N49" s="61"/>
      <c r="O49" s="62"/>
      <c r="P49" s="61"/>
    </row>
    <row r="50" spans="2:16" ht="12.75">
      <c r="B50" s="3" t="s">
        <v>51</v>
      </c>
      <c r="C50" s="60">
        <v>1260</v>
      </c>
      <c r="D50" s="61">
        <v>0.05</v>
      </c>
      <c r="E50" s="62">
        <v>0.06</v>
      </c>
      <c r="F50" s="61">
        <v>0.08</v>
      </c>
      <c r="G50" s="62">
        <v>0.1</v>
      </c>
      <c r="H50" s="61">
        <v>0.11</v>
      </c>
      <c r="I50" s="62">
        <v>0.13</v>
      </c>
      <c r="J50" s="61">
        <v>0.14</v>
      </c>
      <c r="K50" s="62">
        <v>0.15</v>
      </c>
      <c r="L50" s="61">
        <v>0.17</v>
      </c>
      <c r="M50" s="62">
        <v>0.18</v>
      </c>
      <c r="N50" s="61"/>
      <c r="O50" s="62"/>
      <c r="P50" s="61"/>
    </row>
    <row r="51" spans="2:16" ht="12.75">
      <c r="B51" s="58" t="s">
        <v>320</v>
      </c>
      <c r="C51" s="60"/>
      <c r="D51" s="61">
        <v>0.06</v>
      </c>
      <c r="E51" s="62">
        <v>0.07</v>
      </c>
      <c r="F51" s="61">
        <v>0.09</v>
      </c>
      <c r="G51" s="62">
        <v>0.1</v>
      </c>
      <c r="H51" s="61">
        <v>0.12</v>
      </c>
      <c r="I51" s="62">
        <v>0.13</v>
      </c>
      <c r="J51" s="61">
        <v>0.15</v>
      </c>
      <c r="K51" s="62">
        <v>0.16</v>
      </c>
      <c r="L51" s="61"/>
      <c r="M51" s="62"/>
      <c r="N51" s="61"/>
      <c r="O51" s="62"/>
      <c r="P51" s="61"/>
    </row>
    <row r="52" spans="2:16" ht="12.75">
      <c r="B52" s="58" t="s">
        <v>329</v>
      </c>
      <c r="C52" s="60">
        <v>800</v>
      </c>
      <c r="D52" s="61">
        <v>0.07</v>
      </c>
      <c r="E52" s="62">
        <v>0.07</v>
      </c>
      <c r="F52" s="61">
        <v>0.08</v>
      </c>
      <c r="G52" s="62">
        <v>0.093</v>
      </c>
      <c r="H52" s="61">
        <v>0.112</v>
      </c>
      <c r="I52" s="62"/>
      <c r="J52" s="61"/>
      <c r="K52" s="62"/>
      <c r="L52" s="61"/>
      <c r="M52" s="62"/>
      <c r="N52" s="61"/>
      <c r="O52" s="62"/>
      <c r="P52" s="61"/>
    </row>
    <row r="53" spans="2:16" ht="12.75">
      <c r="B53" s="58" t="s">
        <v>330</v>
      </c>
      <c r="C53" s="60">
        <v>1000</v>
      </c>
      <c r="D53" s="61">
        <v>0.08</v>
      </c>
      <c r="E53" s="62">
        <v>0.09</v>
      </c>
      <c r="F53" s="61">
        <v>0.1</v>
      </c>
      <c r="G53" s="62">
        <v>0.112</v>
      </c>
      <c r="H53" s="61">
        <v>0.127</v>
      </c>
      <c r="I53" s="62"/>
      <c r="J53" s="61"/>
      <c r="K53" s="62"/>
      <c r="L53" s="61"/>
      <c r="M53" s="62"/>
      <c r="N53" s="61"/>
      <c r="O53" s="62"/>
      <c r="P53" s="61"/>
    </row>
    <row r="54" spans="2:16" ht="12.75">
      <c r="B54" s="58" t="s">
        <v>331</v>
      </c>
      <c r="C54" s="60">
        <v>1100</v>
      </c>
      <c r="D54" s="61">
        <v>0.06</v>
      </c>
      <c r="E54" s="62">
        <v>0.07</v>
      </c>
      <c r="F54" s="61">
        <v>0.08</v>
      </c>
      <c r="G54" s="62">
        <v>0.1</v>
      </c>
      <c r="H54" s="61">
        <v>0.11</v>
      </c>
      <c r="I54" s="62">
        <v>0.13</v>
      </c>
      <c r="J54" s="61">
        <v>0.15</v>
      </c>
      <c r="K54" s="62">
        <v>0.17</v>
      </c>
      <c r="L54" s="61">
        <v>0.19</v>
      </c>
      <c r="M54" s="62"/>
      <c r="N54" s="61"/>
      <c r="O54" s="62"/>
      <c r="P54" s="61"/>
    </row>
    <row r="55" spans="2:16" ht="12.75">
      <c r="B55" s="3" t="s">
        <v>52</v>
      </c>
      <c r="C55" s="60">
        <v>900</v>
      </c>
      <c r="D55" s="61"/>
      <c r="E55" s="62"/>
      <c r="F55" s="61">
        <v>0.07</v>
      </c>
      <c r="G55" s="62">
        <f>(H55+F55)/2</f>
        <v>0.085</v>
      </c>
      <c r="H55" s="61">
        <v>0.1</v>
      </c>
      <c r="I55" s="62">
        <f>(J55+H55)/2</f>
        <v>0.125</v>
      </c>
      <c r="J55" s="61">
        <v>0.15</v>
      </c>
      <c r="K55" s="62"/>
      <c r="L55" s="61"/>
      <c r="M55" s="62"/>
      <c r="N55" s="61"/>
      <c r="O55" s="62"/>
      <c r="P55" s="61"/>
    </row>
    <row r="56" spans="2:16" ht="12.75">
      <c r="B56" s="99" t="s">
        <v>249</v>
      </c>
      <c r="C56" s="60">
        <v>1260</v>
      </c>
      <c r="D56" s="61"/>
      <c r="E56" s="62">
        <v>0.07</v>
      </c>
      <c r="F56" s="61">
        <v>0.09</v>
      </c>
      <c r="G56" s="62">
        <v>0.11</v>
      </c>
      <c r="H56" s="61"/>
      <c r="I56" s="62"/>
      <c r="J56" s="61"/>
      <c r="K56" s="62"/>
      <c r="L56" s="61"/>
      <c r="M56" s="62"/>
      <c r="N56" s="61"/>
      <c r="O56" s="62"/>
      <c r="P56" s="61"/>
    </row>
    <row r="57" spans="1:16" ht="12.75">
      <c r="A57" s="58"/>
      <c r="B57" s="3" t="s">
        <v>250</v>
      </c>
      <c r="C57" s="60">
        <v>1400</v>
      </c>
      <c r="D57" s="61"/>
      <c r="E57" s="62">
        <v>0.07</v>
      </c>
      <c r="F57" s="61">
        <v>0.09</v>
      </c>
      <c r="G57" s="62">
        <v>0.11</v>
      </c>
      <c r="H57" s="61"/>
      <c r="I57" s="62"/>
      <c r="J57" s="61"/>
      <c r="K57" s="62"/>
      <c r="L57" s="61"/>
      <c r="M57" s="62"/>
      <c r="N57" s="61"/>
      <c r="O57" s="62"/>
      <c r="P57" s="61"/>
    </row>
    <row r="58" spans="2:16" ht="12.75">
      <c r="B58" s="58" t="s">
        <v>344</v>
      </c>
      <c r="C58" s="60" t="s">
        <v>323</v>
      </c>
      <c r="D58" s="61">
        <v>0.05</v>
      </c>
      <c r="E58" s="62">
        <v>0.06</v>
      </c>
      <c r="F58" s="61">
        <v>0.07</v>
      </c>
      <c r="G58" s="62">
        <v>0.09</v>
      </c>
      <c r="H58" s="61">
        <v>0.11</v>
      </c>
      <c r="I58" s="62">
        <v>0.13</v>
      </c>
      <c r="J58" s="120" t="s">
        <v>345</v>
      </c>
      <c r="K58" s="62">
        <v>0.2</v>
      </c>
      <c r="L58" s="61">
        <v>0.23</v>
      </c>
      <c r="M58" s="62">
        <v>0.27</v>
      </c>
      <c r="N58" s="61">
        <v>0.32</v>
      </c>
      <c r="O58" s="62"/>
      <c r="P58" s="61"/>
    </row>
    <row r="59" spans="2:16" ht="12.75">
      <c r="B59" s="3" t="s">
        <v>207</v>
      </c>
      <c r="C59" s="60">
        <v>1260</v>
      </c>
      <c r="D59" s="61">
        <v>0.04</v>
      </c>
      <c r="E59" s="62">
        <v>0.07</v>
      </c>
      <c r="F59" s="61">
        <v>0.11</v>
      </c>
      <c r="G59" s="62">
        <f aca="true" t="shared" si="4" ref="G59:G64">(H59+F59)/2</f>
        <v>0.145</v>
      </c>
      <c r="H59" s="61">
        <v>0.18</v>
      </c>
      <c r="I59" s="62">
        <f>(J59+H59)/2</f>
        <v>0.215</v>
      </c>
      <c r="J59" s="61">
        <v>0.25</v>
      </c>
      <c r="K59" s="62">
        <f aca="true" t="shared" si="5" ref="K59:K64">(L59+J59)/2</f>
        <v>0.29500000000000004</v>
      </c>
      <c r="L59" s="61">
        <v>0.34</v>
      </c>
      <c r="M59" s="62">
        <v>0.39</v>
      </c>
      <c r="N59" s="61"/>
      <c r="O59" s="62"/>
      <c r="P59" s="61"/>
    </row>
    <row r="60" spans="2:16" ht="12.75">
      <c r="B60" s="3" t="s">
        <v>208</v>
      </c>
      <c r="C60" s="60">
        <v>1260</v>
      </c>
      <c r="D60" s="61">
        <v>0.03</v>
      </c>
      <c r="E60" s="62">
        <v>0.06</v>
      </c>
      <c r="F60" s="61">
        <v>0.1</v>
      </c>
      <c r="G60" s="62">
        <f t="shared" si="4"/>
        <v>0.13</v>
      </c>
      <c r="H60" s="61">
        <v>0.16</v>
      </c>
      <c r="I60" s="62">
        <f>(H60+J60)/2</f>
        <v>0.195</v>
      </c>
      <c r="J60" s="61">
        <v>0.23</v>
      </c>
      <c r="K60" s="62">
        <f t="shared" si="5"/>
        <v>0.27</v>
      </c>
      <c r="L60" s="61">
        <v>0.31</v>
      </c>
      <c r="M60" s="62">
        <v>0.35</v>
      </c>
      <c r="N60" s="61">
        <v>0.38</v>
      </c>
      <c r="O60" s="62">
        <v>0.42</v>
      </c>
      <c r="P60" s="61"/>
    </row>
    <row r="61" spans="2:16" ht="12.75">
      <c r="B61" s="3" t="s">
        <v>209</v>
      </c>
      <c r="C61" s="60">
        <v>1260</v>
      </c>
      <c r="D61" s="61"/>
      <c r="E61" s="62"/>
      <c r="F61" s="61">
        <v>0.09</v>
      </c>
      <c r="G61" s="62">
        <f t="shared" si="4"/>
        <v>0.115</v>
      </c>
      <c r="H61" s="61">
        <v>0.14</v>
      </c>
      <c r="I61" s="62">
        <f>(J61+H61)/2</f>
        <v>0.17</v>
      </c>
      <c r="J61" s="61">
        <v>0.2</v>
      </c>
      <c r="K61" s="62">
        <f>(L61+J61)/2</f>
        <v>0.24000000000000002</v>
      </c>
      <c r="L61" s="61">
        <v>0.28</v>
      </c>
      <c r="M61" s="62"/>
      <c r="N61" s="61"/>
      <c r="O61" s="62"/>
      <c r="P61" s="61"/>
    </row>
    <row r="62" spans="2:16" ht="12.75">
      <c r="B62" s="3" t="s">
        <v>210</v>
      </c>
      <c r="C62" s="60">
        <v>1430</v>
      </c>
      <c r="D62" s="61"/>
      <c r="E62" s="62"/>
      <c r="F62" s="61">
        <v>0.11</v>
      </c>
      <c r="G62" s="62">
        <f t="shared" si="4"/>
        <v>0.145</v>
      </c>
      <c r="H62" s="61">
        <v>0.18</v>
      </c>
      <c r="I62" s="62">
        <f>(J62+H62)/2</f>
        <v>0.215</v>
      </c>
      <c r="J62" s="61">
        <v>0.25</v>
      </c>
      <c r="K62" s="62">
        <f t="shared" si="5"/>
        <v>0.29500000000000004</v>
      </c>
      <c r="L62" s="61">
        <v>0.34</v>
      </c>
      <c r="M62" s="62"/>
      <c r="N62" s="61"/>
      <c r="O62" s="62"/>
      <c r="P62" s="61"/>
    </row>
    <row r="63" spans="2:16" ht="12.75">
      <c r="B63" s="3" t="s">
        <v>211</v>
      </c>
      <c r="C63" s="60">
        <v>1430</v>
      </c>
      <c r="D63" s="61"/>
      <c r="E63" s="62"/>
      <c r="F63" s="61">
        <v>0.1</v>
      </c>
      <c r="G63" s="62">
        <f t="shared" si="4"/>
        <v>0.13</v>
      </c>
      <c r="H63" s="61">
        <v>0.16</v>
      </c>
      <c r="I63" s="62">
        <f>(H63+J63)/2</f>
        <v>0.195</v>
      </c>
      <c r="J63" s="61">
        <v>0.23</v>
      </c>
      <c r="K63" s="62">
        <f t="shared" si="5"/>
        <v>0.27</v>
      </c>
      <c r="L63" s="61">
        <v>0.31</v>
      </c>
      <c r="M63" s="62"/>
      <c r="N63" s="61"/>
      <c r="O63" s="62"/>
      <c r="P63" s="61"/>
    </row>
    <row r="64" spans="2:16" ht="12.75">
      <c r="B64" s="3" t="s">
        <v>212</v>
      </c>
      <c r="C64" s="60">
        <v>1430</v>
      </c>
      <c r="D64" s="61"/>
      <c r="E64" s="62"/>
      <c r="F64" s="61">
        <v>0.09</v>
      </c>
      <c r="G64" s="62">
        <f t="shared" si="4"/>
        <v>0.115</v>
      </c>
      <c r="H64" s="61">
        <v>0.14</v>
      </c>
      <c r="I64" s="62">
        <f>(J64+H64)/2</f>
        <v>0.17</v>
      </c>
      <c r="J64" s="61">
        <v>0.2</v>
      </c>
      <c r="K64" s="62">
        <f t="shared" si="5"/>
        <v>0.24000000000000002</v>
      </c>
      <c r="L64" s="61">
        <v>0.28</v>
      </c>
      <c r="M64" s="62"/>
      <c r="N64" s="61"/>
      <c r="O64" s="62"/>
      <c r="P64" s="61"/>
    </row>
    <row r="65" spans="3:16" ht="12.75">
      <c r="C65" s="60"/>
      <c r="D65" s="61"/>
      <c r="E65" s="62"/>
      <c r="F65" s="61"/>
      <c r="G65" s="62"/>
      <c r="H65" s="61"/>
      <c r="I65" s="62"/>
      <c r="J65" s="61"/>
      <c r="K65" s="62"/>
      <c r="L65" s="61"/>
      <c r="M65" s="62"/>
      <c r="N65" s="61"/>
      <c r="O65" s="62"/>
      <c r="P65" s="61"/>
    </row>
    <row r="66" spans="1:16" ht="12.75">
      <c r="A66" s="58">
        <v>2</v>
      </c>
      <c r="B66" s="58" t="s">
        <v>191</v>
      </c>
      <c r="C66" s="60"/>
      <c r="D66" s="61"/>
      <c r="E66" s="62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</row>
    <row r="67" spans="2:16" ht="12.75">
      <c r="B67" s="3" t="s">
        <v>192</v>
      </c>
      <c r="C67" s="60">
        <v>650</v>
      </c>
      <c r="D67" s="61">
        <v>0.065</v>
      </c>
      <c r="E67" s="62">
        <v>0.092</v>
      </c>
      <c r="F67" s="61"/>
      <c r="G67" s="62"/>
      <c r="H67" s="61"/>
      <c r="I67" s="62"/>
      <c r="J67" s="61"/>
      <c r="K67" s="62"/>
      <c r="L67" s="61"/>
      <c r="M67" s="62"/>
      <c r="N67" s="61"/>
      <c r="O67" s="62"/>
      <c r="P67" s="61"/>
    </row>
    <row r="68" spans="2:16" ht="12.75">
      <c r="B68" s="3" t="s">
        <v>193</v>
      </c>
      <c r="C68" s="60">
        <v>650</v>
      </c>
      <c r="D68" s="61">
        <v>0.064</v>
      </c>
      <c r="E68" s="62">
        <v>0.087</v>
      </c>
      <c r="F68" s="61"/>
      <c r="G68" s="62"/>
      <c r="H68" s="61"/>
      <c r="I68" s="62"/>
      <c r="J68" s="61"/>
      <c r="K68" s="62"/>
      <c r="L68" s="61"/>
      <c r="M68" s="62"/>
      <c r="N68" s="61"/>
      <c r="O68" s="62"/>
      <c r="P68" s="61"/>
    </row>
    <row r="69" spans="2:16" ht="12.75">
      <c r="B69" s="3" t="s">
        <v>194</v>
      </c>
      <c r="C69" s="60">
        <v>650</v>
      </c>
      <c r="D69" s="61">
        <v>0.086</v>
      </c>
      <c r="E69" s="62">
        <v>0.131</v>
      </c>
      <c r="F69" s="61"/>
      <c r="G69" s="62"/>
      <c r="H69" s="61"/>
      <c r="I69" s="62"/>
      <c r="J69" s="61"/>
      <c r="K69" s="62"/>
      <c r="L69" s="61"/>
      <c r="M69" s="62"/>
      <c r="N69" s="61"/>
      <c r="O69" s="62"/>
      <c r="P69" s="61"/>
    </row>
    <row r="70" spans="2:16" ht="12.75">
      <c r="B70" s="3" t="s">
        <v>195</v>
      </c>
      <c r="C70" s="60">
        <v>650</v>
      </c>
      <c r="D70" s="61">
        <v>0.073</v>
      </c>
      <c r="E70" s="62">
        <v>0.108</v>
      </c>
      <c r="F70" s="61"/>
      <c r="G70" s="62"/>
      <c r="H70" s="61"/>
      <c r="I70" s="62"/>
      <c r="J70" s="61"/>
      <c r="K70" s="62"/>
      <c r="L70" s="61"/>
      <c r="M70" s="62"/>
      <c r="N70" s="61"/>
      <c r="O70" s="62"/>
      <c r="P70" s="61"/>
    </row>
    <row r="71" spans="2:16" ht="12.75">
      <c r="B71" s="3" t="s">
        <v>196</v>
      </c>
      <c r="C71" s="60">
        <v>650</v>
      </c>
      <c r="D71" s="61">
        <v>0.066</v>
      </c>
      <c r="E71" s="62">
        <v>0.095</v>
      </c>
      <c r="F71" s="61"/>
      <c r="G71" s="62"/>
      <c r="H71" s="61"/>
      <c r="I71" s="62"/>
      <c r="J71" s="61"/>
      <c r="K71" s="62"/>
      <c r="L71" s="61"/>
      <c r="M71" s="62"/>
      <c r="N71" s="61"/>
      <c r="O71" s="62"/>
      <c r="P71" s="61"/>
    </row>
    <row r="72" spans="1:16" ht="12.75">
      <c r="A72" s="58"/>
      <c r="B72" s="3" t="s">
        <v>197</v>
      </c>
      <c r="C72" s="60">
        <v>650</v>
      </c>
      <c r="D72" s="61">
        <v>0.064</v>
      </c>
      <c r="E72" s="62">
        <v>0.092</v>
      </c>
      <c r="F72" s="61">
        <v>0.12</v>
      </c>
      <c r="G72" s="62">
        <v>0.15</v>
      </c>
      <c r="H72" s="61">
        <v>0.18</v>
      </c>
      <c r="I72" s="62"/>
      <c r="J72" s="61"/>
      <c r="K72" s="62"/>
      <c r="L72" s="61"/>
      <c r="M72" s="62"/>
      <c r="N72" s="61"/>
      <c r="O72" s="62"/>
      <c r="P72" s="61"/>
    </row>
    <row r="73" spans="2:16" ht="12.75">
      <c r="B73" s="58" t="s">
        <v>368</v>
      </c>
      <c r="C73" s="57">
        <v>650</v>
      </c>
      <c r="D73" s="121">
        <v>0.052</v>
      </c>
      <c r="E73" s="122">
        <v>0.076</v>
      </c>
      <c r="F73" s="121">
        <v>0.107</v>
      </c>
      <c r="G73" s="122">
        <v>0.13</v>
      </c>
      <c r="H73" s="121"/>
      <c r="I73" s="62"/>
      <c r="J73" s="61"/>
      <c r="K73" s="62"/>
      <c r="L73" s="61"/>
      <c r="M73" s="62"/>
      <c r="N73" s="61"/>
      <c r="O73" s="62"/>
      <c r="P73" s="61"/>
    </row>
    <row r="74" spans="2:16" ht="12.75">
      <c r="B74" s="3" t="s">
        <v>198</v>
      </c>
      <c r="C74" s="60">
        <v>650</v>
      </c>
      <c r="D74" s="61">
        <v>0.059</v>
      </c>
      <c r="E74" s="62">
        <v>0.082</v>
      </c>
      <c r="F74" s="61"/>
      <c r="G74" s="62"/>
      <c r="H74" s="61"/>
      <c r="I74" s="62"/>
      <c r="J74" s="61"/>
      <c r="K74" s="62"/>
      <c r="L74" s="61"/>
      <c r="M74" s="62"/>
      <c r="N74" s="61"/>
      <c r="O74" s="62"/>
      <c r="P74" s="61"/>
    </row>
    <row r="75" spans="2:16" ht="12.75">
      <c r="B75" s="3" t="s">
        <v>199</v>
      </c>
      <c r="C75" s="60">
        <v>650</v>
      </c>
      <c r="D75" s="61">
        <v>0.057</v>
      </c>
      <c r="E75" s="62">
        <v>0.08</v>
      </c>
      <c r="F75" s="61"/>
      <c r="G75" s="62"/>
      <c r="H75" s="61"/>
      <c r="I75" s="62"/>
      <c r="J75" s="61"/>
      <c r="K75" s="62"/>
      <c r="L75" s="61"/>
      <c r="M75" s="62"/>
      <c r="N75" s="61"/>
      <c r="O75" s="62"/>
      <c r="P75" s="61"/>
    </row>
    <row r="76" spans="2:16" ht="12.75">
      <c r="B76" s="3" t="s">
        <v>200</v>
      </c>
      <c r="C76" s="60">
        <v>650</v>
      </c>
      <c r="D76" s="61">
        <v>0.06</v>
      </c>
      <c r="E76" s="62">
        <v>0.079</v>
      </c>
      <c r="F76" s="61"/>
      <c r="G76" s="62"/>
      <c r="H76" s="61"/>
      <c r="I76" s="62"/>
      <c r="J76" s="61"/>
      <c r="K76" s="62"/>
      <c r="L76" s="61"/>
      <c r="M76" s="62"/>
      <c r="N76" s="61"/>
      <c r="O76" s="62"/>
      <c r="P76" s="61"/>
    </row>
    <row r="77" spans="3:16" ht="12.75">
      <c r="C77" s="60"/>
      <c r="D77" s="61"/>
      <c r="E77" s="62"/>
      <c r="F77" s="61"/>
      <c r="G77" s="62"/>
      <c r="H77" s="61"/>
      <c r="I77" s="62"/>
      <c r="J77" s="61"/>
      <c r="K77" s="62"/>
      <c r="L77" s="61"/>
      <c r="M77" s="62"/>
      <c r="N77" s="61"/>
      <c r="O77" s="62"/>
      <c r="P77" s="61"/>
    </row>
    <row r="78" spans="1:16" ht="12.75">
      <c r="A78" s="58">
        <v>3</v>
      </c>
      <c r="B78" s="58" t="s">
        <v>351</v>
      </c>
      <c r="C78" s="60"/>
      <c r="D78" s="61"/>
      <c r="E78" s="62"/>
      <c r="F78" s="61"/>
      <c r="G78" s="62"/>
      <c r="H78" s="61"/>
      <c r="I78" s="62"/>
      <c r="J78" s="61"/>
      <c r="K78" s="62"/>
      <c r="L78" s="61"/>
      <c r="M78" s="62"/>
      <c r="N78" s="61"/>
      <c r="O78" s="62"/>
      <c r="P78" s="61"/>
    </row>
    <row r="79" spans="2:16" ht="12.75">
      <c r="B79" s="99" t="s">
        <v>373</v>
      </c>
      <c r="C79" s="60">
        <v>1100</v>
      </c>
      <c r="D79" s="91">
        <v>0.14</v>
      </c>
      <c r="E79" s="28"/>
      <c r="F79" s="91">
        <v>0.16</v>
      </c>
      <c r="G79" s="28"/>
      <c r="H79" s="91">
        <v>0.18</v>
      </c>
      <c r="I79" s="28"/>
      <c r="J79" s="91"/>
      <c r="K79" s="28"/>
      <c r="L79" s="61"/>
      <c r="M79" s="62"/>
      <c r="N79" s="61"/>
      <c r="O79" s="62"/>
      <c r="P79" s="61"/>
    </row>
    <row r="80" spans="2:16" ht="12.75">
      <c r="B80" s="99" t="s">
        <v>352</v>
      </c>
      <c r="C80" s="60">
        <v>1100</v>
      </c>
      <c r="D80" s="61">
        <v>0.15</v>
      </c>
      <c r="E80" s="62"/>
      <c r="F80" s="61">
        <v>0.17</v>
      </c>
      <c r="G80" s="62"/>
      <c r="H80" s="61">
        <v>0.19</v>
      </c>
      <c r="I80" s="62"/>
      <c r="J80" s="61"/>
      <c r="K80" s="62"/>
      <c r="L80" s="61"/>
      <c r="M80" s="62"/>
      <c r="N80" s="61"/>
      <c r="O80" s="62"/>
      <c r="P80" s="61"/>
    </row>
    <row r="81" spans="2:16" ht="12.75">
      <c r="B81" s="99" t="s">
        <v>353</v>
      </c>
      <c r="C81" s="60">
        <v>1100</v>
      </c>
      <c r="D81" s="61">
        <v>0.16</v>
      </c>
      <c r="E81" s="62"/>
      <c r="F81" s="61">
        <v>0.18</v>
      </c>
      <c r="G81" s="62"/>
      <c r="H81" s="61">
        <v>0.2</v>
      </c>
      <c r="I81" s="62"/>
      <c r="J81" s="61"/>
      <c r="K81" s="62"/>
      <c r="L81" s="61"/>
      <c r="M81" s="62"/>
      <c r="N81" s="61"/>
      <c r="O81" s="62"/>
      <c r="P81" s="61"/>
    </row>
    <row r="82" spans="2:16" ht="12.75">
      <c r="B82" s="99" t="s">
        <v>354</v>
      </c>
      <c r="C82" s="60">
        <v>1100</v>
      </c>
      <c r="D82" s="61">
        <v>0.18</v>
      </c>
      <c r="E82" s="62"/>
      <c r="F82" s="61">
        <v>0.2</v>
      </c>
      <c r="G82" s="62"/>
      <c r="H82" s="61">
        <v>0.21</v>
      </c>
      <c r="I82" s="62"/>
      <c r="J82" s="61"/>
      <c r="K82" s="62"/>
      <c r="L82" s="61"/>
      <c r="M82" s="62"/>
      <c r="N82" s="61"/>
      <c r="O82" s="62"/>
      <c r="P82" s="61"/>
    </row>
    <row r="83" spans="2:16" ht="12.75">
      <c r="B83" s="99"/>
      <c r="C83" s="60"/>
      <c r="D83" s="61"/>
      <c r="E83" s="62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</row>
    <row r="84" spans="1:16" ht="12.75">
      <c r="A84" s="58">
        <v>4</v>
      </c>
      <c r="B84" s="58" t="s">
        <v>201</v>
      </c>
      <c r="C84" s="60"/>
      <c r="D84" s="61"/>
      <c r="E84" s="62"/>
      <c r="F84" s="61"/>
      <c r="G84" s="62"/>
      <c r="H84" s="61"/>
      <c r="I84" s="62"/>
      <c r="J84" s="61"/>
      <c r="K84" s="62"/>
      <c r="L84" s="61"/>
      <c r="M84" s="62"/>
      <c r="N84" s="61"/>
      <c r="O84" s="62"/>
      <c r="P84" s="61"/>
    </row>
    <row r="85" spans="2:16" ht="12.75">
      <c r="B85" s="3" t="s">
        <v>174</v>
      </c>
      <c r="C85" s="60">
        <v>1000</v>
      </c>
      <c r="D85" s="63">
        <v>0.0235</v>
      </c>
      <c r="E85" s="64">
        <v>0.026</v>
      </c>
      <c r="F85" s="63">
        <v>0.0292</v>
      </c>
      <c r="G85" s="64">
        <v>0.0337</v>
      </c>
      <c r="H85" s="63">
        <v>0.04</v>
      </c>
      <c r="I85" s="62"/>
      <c r="J85" s="61"/>
      <c r="K85" s="62"/>
      <c r="L85" s="91"/>
      <c r="M85" s="28"/>
      <c r="N85" s="91"/>
      <c r="O85" s="28"/>
      <c r="P85" s="91"/>
    </row>
    <row r="86" spans="2:16" ht="12.75">
      <c r="B86" s="58" t="s">
        <v>355</v>
      </c>
      <c r="C86" s="117" t="s">
        <v>356</v>
      </c>
      <c r="D86" s="91">
        <v>0.021</v>
      </c>
      <c r="E86" s="28">
        <v>0.023</v>
      </c>
      <c r="F86" s="91">
        <v>0.025</v>
      </c>
      <c r="G86" s="28">
        <v>0.029</v>
      </c>
      <c r="H86" s="91">
        <v>0.035</v>
      </c>
      <c r="I86" s="28">
        <v>0.037</v>
      </c>
      <c r="J86" s="91">
        <v>0.039</v>
      </c>
      <c r="K86" s="28">
        <v>0.041</v>
      </c>
      <c r="L86" s="91"/>
      <c r="M86" s="28"/>
      <c r="N86" s="91"/>
      <c r="O86" s="28"/>
      <c r="P86" s="91"/>
    </row>
    <row r="87" spans="2:16" ht="12.75">
      <c r="B87" s="58" t="s">
        <v>366</v>
      </c>
      <c r="C87" s="117" t="s">
        <v>346</v>
      </c>
      <c r="D87" s="91">
        <v>0.022</v>
      </c>
      <c r="E87" s="28"/>
      <c r="F87" s="91">
        <v>0.017</v>
      </c>
      <c r="G87" s="28"/>
      <c r="H87" s="91">
        <v>0.034</v>
      </c>
      <c r="I87" s="28"/>
      <c r="J87" s="91">
        <v>0.044</v>
      </c>
      <c r="K87" s="28"/>
      <c r="L87" s="91"/>
      <c r="M87" s="28"/>
      <c r="N87" s="91"/>
      <c r="O87" s="28"/>
      <c r="P87" s="91"/>
    </row>
    <row r="88" spans="2:16" ht="12.75">
      <c r="B88" s="58" t="s">
        <v>365</v>
      </c>
      <c r="C88" s="117" t="s">
        <v>346</v>
      </c>
      <c r="D88" s="91">
        <v>0.025</v>
      </c>
      <c r="E88" s="28"/>
      <c r="F88" s="91">
        <v>0.03</v>
      </c>
      <c r="G88" s="28"/>
      <c r="H88" s="91">
        <v>0.038</v>
      </c>
      <c r="I88" s="28"/>
      <c r="J88" s="91">
        <v>0.049</v>
      </c>
      <c r="K88" s="28"/>
      <c r="L88" s="91"/>
      <c r="M88" s="28"/>
      <c r="N88" s="91"/>
      <c r="O88" s="28"/>
      <c r="P88" s="91"/>
    </row>
    <row r="89" spans="2:16" ht="12.75">
      <c r="B89" s="58" t="s">
        <v>367</v>
      </c>
      <c r="C89" s="117" t="s">
        <v>346</v>
      </c>
      <c r="D89" s="91">
        <v>0.023</v>
      </c>
      <c r="E89" s="28"/>
      <c r="F89" s="91">
        <v>0.028</v>
      </c>
      <c r="G89" s="28"/>
      <c r="H89" s="91">
        <v>0.034</v>
      </c>
      <c r="I89" s="28"/>
      <c r="J89" s="91">
        <v>0.042</v>
      </c>
      <c r="K89" s="28"/>
      <c r="L89" s="91"/>
      <c r="M89" s="28"/>
      <c r="N89" s="91"/>
      <c r="O89" s="28"/>
      <c r="P89" s="91"/>
    </row>
    <row r="90" spans="2:16" ht="12.75">
      <c r="B90" s="3" t="s">
        <v>300</v>
      </c>
      <c r="C90" s="60">
        <v>500</v>
      </c>
      <c r="D90" s="91">
        <v>0.032</v>
      </c>
      <c r="E90" s="28">
        <v>0.036</v>
      </c>
      <c r="F90" s="91">
        <v>0.042</v>
      </c>
      <c r="G90" s="28">
        <v>0.045</v>
      </c>
      <c r="H90" s="91"/>
      <c r="I90" s="28"/>
      <c r="J90" s="91"/>
      <c r="K90" s="28"/>
      <c r="L90" s="61"/>
      <c r="M90" s="62"/>
      <c r="N90" s="61"/>
      <c r="O90" s="62"/>
      <c r="P90" s="61"/>
    </row>
    <row r="91" spans="1:16" ht="12.75">
      <c r="A91" s="58"/>
      <c r="C91" s="60"/>
      <c r="D91" s="61"/>
      <c r="E91" s="62"/>
      <c r="F91" s="61"/>
      <c r="G91" s="62"/>
      <c r="H91" s="61"/>
      <c r="I91" s="62"/>
      <c r="J91" s="61"/>
      <c r="K91" s="62"/>
      <c r="L91" s="61"/>
      <c r="M91" s="62"/>
      <c r="N91" s="61"/>
      <c r="O91" s="62"/>
      <c r="P91" s="61"/>
    </row>
    <row r="92" spans="1:16" ht="12.75">
      <c r="A92" s="58">
        <v>5</v>
      </c>
      <c r="B92" s="58" t="s">
        <v>361</v>
      </c>
      <c r="C92" s="60"/>
      <c r="D92" s="61"/>
      <c r="E92" s="62"/>
      <c r="F92" s="61"/>
      <c r="G92" s="62"/>
      <c r="H92" s="61"/>
      <c r="I92" s="62"/>
      <c r="J92" s="61"/>
      <c r="K92" s="62"/>
      <c r="L92" s="61"/>
      <c r="M92" s="62"/>
      <c r="N92" s="61"/>
      <c r="O92" s="62"/>
      <c r="P92" s="61"/>
    </row>
    <row r="93" spans="2:16" ht="12.75">
      <c r="B93" s="99" t="s">
        <v>333</v>
      </c>
      <c r="C93" s="60">
        <v>750</v>
      </c>
      <c r="D93" s="118" t="s">
        <v>334</v>
      </c>
      <c r="E93" s="62">
        <v>0.095</v>
      </c>
      <c r="F93" s="61">
        <v>0.11</v>
      </c>
      <c r="G93" s="62">
        <v>0.12</v>
      </c>
      <c r="H93" s="61">
        <v>0.13</v>
      </c>
      <c r="I93" s="119" t="s">
        <v>335</v>
      </c>
      <c r="J93" s="61"/>
      <c r="K93" s="62"/>
      <c r="L93" s="61"/>
      <c r="M93" s="62"/>
      <c r="N93" s="61"/>
      <c r="O93" s="62"/>
      <c r="P93" s="61"/>
    </row>
    <row r="94" spans="2:16" ht="12.75">
      <c r="B94" s="99" t="s">
        <v>336</v>
      </c>
      <c r="C94" s="60">
        <v>750</v>
      </c>
      <c r="D94" s="118" t="s">
        <v>337</v>
      </c>
      <c r="E94" s="62">
        <v>0.1</v>
      </c>
      <c r="F94" s="61"/>
      <c r="G94" s="62"/>
      <c r="H94" s="61">
        <v>0.14</v>
      </c>
      <c r="I94" s="119" t="s">
        <v>338</v>
      </c>
      <c r="J94" s="61"/>
      <c r="K94" s="62"/>
      <c r="L94" s="61"/>
      <c r="M94" s="62"/>
      <c r="N94" s="61"/>
      <c r="O94" s="62"/>
      <c r="P94" s="61"/>
    </row>
    <row r="95" spans="1:16" ht="12.75">
      <c r="A95" s="58"/>
      <c r="B95" s="99" t="s">
        <v>339</v>
      </c>
      <c r="C95" s="60">
        <v>900</v>
      </c>
      <c r="D95" s="118" t="s">
        <v>340</v>
      </c>
      <c r="E95" s="62">
        <v>0.22</v>
      </c>
      <c r="F95" s="61"/>
      <c r="G95" s="62"/>
      <c r="H95" s="61">
        <v>0.23</v>
      </c>
      <c r="I95" s="119" t="s">
        <v>341</v>
      </c>
      <c r="J95" s="61">
        <v>0.27</v>
      </c>
      <c r="K95" s="62">
        <v>0.32</v>
      </c>
      <c r="L95" s="61"/>
      <c r="M95" s="62"/>
      <c r="N95" s="61"/>
      <c r="O95" s="62"/>
      <c r="P95" s="61"/>
    </row>
    <row r="96" spans="1:16" ht="12.75">
      <c r="A96" s="58"/>
      <c r="B96" s="3" t="s">
        <v>161</v>
      </c>
      <c r="C96" s="60">
        <v>900</v>
      </c>
      <c r="D96" s="61">
        <v>0.11</v>
      </c>
      <c r="E96" s="62">
        <v>0.12</v>
      </c>
      <c r="F96" s="61">
        <f>(G96+E96)/2</f>
        <v>0.135</v>
      </c>
      <c r="G96" s="62">
        <v>0.15</v>
      </c>
      <c r="H96" s="61">
        <v>0.16</v>
      </c>
      <c r="I96" s="62">
        <v>0.18</v>
      </c>
      <c r="J96" s="61">
        <v>0.21</v>
      </c>
      <c r="K96" s="62"/>
      <c r="L96" s="121">
        <v>0.2</v>
      </c>
      <c r="M96" s="122"/>
      <c r="N96" s="121"/>
      <c r="O96" s="122"/>
      <c r="P96" s="121"/>
    </row>
    <row r="97" spans="1:16" ht="12.75">
      <c r="A97" s="58"/>
      <c r="B97" s="58" t="s">
        <v>349</v>
      </c>
      <c r="C97" s="57"/>
      <c r="D97" s="121"/>
      <c r="E97" s="122"/>
      <c r="F97" s="121">
        <v>0.13</v>
      </c>
      <c r="G97" s="122"/>
      <c r="H97" s="121">
        <v>0.15</v>
      </c>
      <c r="I97" s="122"/>
      <c r="J97" s="121">
        <v>0.18</v>
      </c>
      <c r="K97" s="122"/>
      <c r="L97" s="121">
        <v>0.35</v>
      </c>
      <c r="M97" s="122"/>
      <c r="N97" s="121">
        <v>0.37</v>
      </c>
      <c r="O97" s="122"/>
      <c r="P97" s="121"/>
    </row>
    <row r="98" spans="1:16" ht="12.75">
      <c r="A98" s="58"/>
      <c r="B98" s="58" t="s">
        <v>348</v>
      </c>
      <c r="C98" s="57"/>
      <c r="D98" s="121"/>
      <c r="E98" s="122"/>
      <c r="F98" s="121">
        <v>0.27</v>
      </c>
      <c r="G98" s="122"/>
      <c r="H98" s="121">
        <v>0.29</v>
      </c>
      <c r="I98" s="122"/>
      <c r="J98" s="121">
        <v>0.32</v>
      </c>
      <c r="K98" s="122"/>
      <c r="L98" s="61">
        <v>0.2</v>
      </c>
      <c r="M98" s="62">
        <v>0.21</v>
      </c>
      <c r="N98" s="61"/>
      <c r="O98" s="62"/>
      <c r="P98" s="61"/>
    </row>
    <row r="99" spans="1:16" ht="12.75">
      <c r="A99" s="58"/>
      <c r="B99" s="3" t="s">
        <v>53</v>
      </c>
      <c r="C99" s="60">
        <v>1260</v>
      </c>
      <c r="D99" s="61"/>
      <c r="E99" s="62"/>
      <c r="F99" s="61">
        <v>0.14</v>
      </c>
      <c r="G99" s="62">
        <f aca="true" t="shared" si="6" ref="G99:G105">(H99+F99)/2</f>
        <v>0.15000000000000002</v>
      </c>
      <c r="H99" s="61">
        <v>0.16</v>
      </c>
      <c r="I99" s="62">
        <f aca="true" t="shared" si="7" ref="I99:I105">(J99+H99)/2</f>
        <v>0.16999999999999998</v>
      </c>
      <c r="J99" s="61">
        <v>0.18</v>
      </c>
      <c r="K99" s="62">
        <f aca="true" t="shared" si="8" ref="K99:K105">(L98+J99)/2</f>
        <v>0.19</v>
      </c>
      <c r="L99" s="61">
        <v>0.33</v>
      </c>
      <c r="M99" s="62">
        <f>(N99+L99)/2</f>
        <v>0.33999999999999997</v>
      </c>
      <c r="N99" s="61">
        <v>0.35</v>
      </c>
      <c r="O99" s="62"/>
      <c r="P99" s="61"/>
    </row>
    <row r="100" spans="1:16" ht="12.75">
      <c r="A100" s="58"/>
      <c r="B100" s="3" t="s">
        <v>55</v>
      </c>
      <c r="C100" s="60">
        <v>1430</v>
      </c>
      <c r="D100" s="61"/>
      <c r="E100" s="62"/>
      <c r="F100" s="61">
        <v>0.27</v>
      </c>
      <c r="G100" s="62">
        <f t="shared" si="6"/>
        <v>0.28</v>
      </c>
      <c r="H100" s="61">
        <v>0.29</v>
      </c>
      <c r="I100" s="62">
        <f t="shared" si="7"/>
        <v>0.3</v>
      </c>
      <c r="J100" s="61">
        <v>0.31</v>
      </c>
      <c r="K100" s="62">
        <f t="shared" si="8"/>
        <v>0.32</v>
      </c>
      <c r="L100" s="61">
        <v>0.38</v>
      </c>
      <c r="M100" s="62">
        <f>(N100+L100)/2</f>
        <v>0.395</v>
      </c>
      <c r="N100" s="61">
        <v>0.41</v>
      </c>
      <c r="O100" s="62">
        <v>0.42</v>
      </c>
      <c r="P100" s="61">
        <v>0.44</v>
      </c>
    </row>
    <row r="101" spans="2:16" ht="12.75">
      <c r="B101" s="3" t="s">
        <v>56</v>
      </c>
      <c r="C101" s="60">
        <v>1540</v>
      </c>
      <c r="D101" s="61"/>
      <c r="E101" s="62"/>
      <c r="F101" s="61">
        <v>0.32</v>
      </c>
      <c r="G101" s="62">
        <f t="shared" si="6"/>
        <v>0.33</v>
      </c>
      <c r="H101" s="61">
        <v>0.34</v>
      </c>
      <c r="I101" s="62">
        <f t="shared" si="7"/>
        <v>0.35</v>
      </c>
      <c r="J101" s="61">
        <v>0.36</v>
      </c>
      <c r="K101" s="62">
        <f t="shared" si="8"/>
        <v>0.37</v>
      </c>
      <c r="L101" s="61">
        <v>0.45</v>
      </c>
      <c r="M101" s="62">
        <f>(N101+L101)/2</f>
        <v>0.45999999999999996</v>
      </c>
      <c r="N101" s="61">
        <v>0.47</v>
      </c>
      <c r="O101" s="62"/>
      <c r="P101" s="61"/>
    </row>
    <row r="102" spans="2:16" ht="12.75">
      <c r="B102" s="3" t="s">
        <v>57</v>
      </c>
      <c r="C102" s="60">
        <v>1650</v>
      </c>
      <c r="D102" s="61"/>
      <c r="E102" s="62"/>
      <c r="F102" s="61">
        <v>0.41</v>
      </c>
      <c r="G102" s="62">
        <f t="shared" si="6"/>
        <v>0.42</v>
      </c>
      <c r="H102" s="61">
        <v>0.43</v>
      </c>
      <c r="I102" s="62">
        <f t="shared" si="7"/>
        <v>0.435</v>
      </c>
      <c r="J102" s="61">
        <v>0.44</v>
      </c>
      <c r="K102" s="62">
        <f t="shared" si="8"/>
        <v>0.445</v>
      </c>
      <c r="L102" s="61">
        <v>0.53</v>
      </c>
      <c r="M102" s="62">
        <f>(N102+L102)/2</f>
        <v>0.545</v>
      </c>
      <c r="N102" s="61">
        <v>0.56</v>
      </c>
      <c r="O102" s="62">
        <f>(P102+N102)/2</f>
        <v>0.5800000000000001</v>
      </c>
      <c r="P102" s="61">
        <v>0.6</v>
      </c>
    </row>
    <row r="103" spans="2:16" ht="12.75">
      <c r="B103" s="3" t="s">
        <v>58</v>
      </c>
      <c r="C103" s="60">
        <v>1760</v>
      </c>
      <c r="D103" s="61"/>
      <c r="E103" s="62"/>
      <c r="F103" s="61">
        <v>0.49</v>
      </c>
      <c r="G103" s="62">
        <f t="shared" si="6"/>
        <v>0.495</v>
      </c>
      <c r="H103" s="61">
        <v>0.5</v>
      </c>
      <c r="I103" s="62">
        <f t="shared" si="7"/>
        <v>0.505</v>
      </c>
      <c r="J103" s="61">
        <v>0.51</v>
      </c>
      <c r="K103" s="62">
        <f t="shared" si="8"/>
        <v>0.52</v>
      </c>
      <c r="L103" s="61">
        <v>0.36</v>
      </c>
      <c r="M103" s="62">
        <v>0.38</v>
      </c>
      <c r="N103" s="61"/>
      <c r="O103" s="62"/>
      <c r="P103" s="61"/>
    </row>
    <row r="104" spans="2:16" ht="12.75">
      <c r="B104" s="3" t="s">
        <v>160</v>
      </c>
      <c r="C104" s="60">
        <v>1400</v>
      </c>
      <c r="D104" s="61"/>
      <c r="E104" s="62"/>
      <c r="F104" s="61">
        <v>0.27</v>
      </c>
      <c r="G104" s="62">
        <f t="shared" si="6"/>
        <v>0.28500000000000003</v>
      </c>
      <c r="H104" s="61">
        <v>0.3</v>
      </c>
      <c r="I104" s="62">
        <f t="shared" si="7"/>
        <v>0.315</v>
      </c>
      <c r="J104" s="61">
        <v>0.33</v>
      </c>
      <c r="K104" s="62">
        <f t="shared" si="8"/>
        <v>0.345</v>
      </c>
      <c r="L104" s="61">
        <v>0.39</v>
      </c>
      <c r="M104" s="62"/>
      <c r="N104" s="61"/>
      <c r="O104" s="62"/>
      <c r="P104" s="61"/>
    </row>
    <row r="105" spans="2:16" ht="12.75">
      <c r="B105" s="3" t="s">
        <v>54</v>
      </c>
      <c r="C105" s="60">
        <v>1400</v>
      </c>
      <c r="D105" s="61"/>
      <c r="E105" s="62"/>
      <c r="F105" s="61">
        <v>0.3</v>
      </c>
      <c r="G105" s="62">
        <f t="shared" si="6"/>
        <v>0.315</v>
      </c>
      <c r="H105" s="61">
        <v>0.33</v>
      </c>
      <c r="I105" s="62">
        <f t="shared" si="7"/>
        <v>0.345</v>
      </c>
      <c r="J105" s="61">
        <v>0.36</v>
      </c>
      <c r="K105" s="62">
        <f t="shared" si="8"/>
        <v>0.375</v>
      </c>
      <c r="L105" s="61"/>
      <c r="M105" s="62"/>
      <c r="N105" s="61"/>
      <c r="O105" s="62"/>
      <c r="P105" s="61"/>
    </row>
    <row r="106" spans="3:16" ht="12.75">
      <c r="C106" s="60"/>
      <c r="D106" s="61"/>
      <c r="E106" s="62"/>
      <c r="F106" s="61"/>
      <c r="G106" s="62"/>
      <c r="H106" s="61"/>
      <c r="I106" s="62"/>
      <c r="J106" s="61"/>
      <c r="K106" s="62"/>
      <c r="L106" s="61"/>
      <c r="M106" s="62"/>
      <c r="N106" s="61"/>
      <c r="O106" s="62"/>
      <c r="P106" s="61"/>
    </row>
    <row r="107" spans="1:16" ht="12.75">
      <c r="A107" s="58">
        <v>6</v>
      </c>
      <c r="B107" s="58" t="s">
        <v>202</v>
      </c>
      <c r="C107" s="60"/>
      <c r="D107" s="61"/>
      <c r="E107" s="62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</row>
    <row r="108" spans="2:16" ht="12.75">
      <c r="B108" s="3" t="s">
        <v>59</v>
      </c>
      <c r="C108" s="60">
        <v>870</v>
      </c>
      <c r="D108" s="61"/>
      <c r="E108" s="62"/>
      <c r="F108" s="61"/>
      <c r="G108" s="62">
        <v>0.13</v>
      </c>
      <c r="H108" s="61"/>
      <c r="I108" s="62"/>
      <c r="J108" s="61"/>
      <c r="K108" s="62"/>
      <c r="L108" s="61"/>
      <c r="M108" s="62"/>
      <c r="N108" s="61"/>
      <c r="O108" s="62"/>
      <c r="P108" s="61"/>
    </row>
    <row r="109" spans="2:16" ht="12.75">
      <c r="B109" s="3" t="s">
        <v>60</v>
      </c>
      <c r="C109" s="60">
        <v>1000</v>
      </c>
      <c r="D109" s="61"/>
      <c r="E109" s="62"/>
      <c r="F109" s="61"/>
      <c r="G109" s="62">
        <v>0.22</v>
      </c>
      <c r="H109" s="61"/>
      <c r="I109" s="62"/>
      <c r="J109" s="61"/>
      <c r="K109" s="62"/>
      <c r="L109" s="61"/>
      <c r="M109" s="62"/>
      <c r="N109" s="61"/>
      <c r="O109" s="62"/>
      <c r="P109" s="61"/>
    </row>
    <row r="110" spans="1:16" ht="12.75">
      <c r="A110" s="58"/>
      <c r="B110" s="3" t="s">
        <v>61</v>
      </c>
      <c r="C110" s="60">
        <v>1200</v>
      </c>
      <c r="D110" s="61"/>
      <c r="E110" s="62"/>
      <c r="F110" s="61"/>
      <c r="G110" s="62">
        <v>0.25</v>
      </c>
      <c r="H110" s="61"/>
      <c r="I110" s="62"/>
      <c r="J110" s="61"/>
      <c r="K110" s="62"/>
      <c r="L110" s="61"/>
      <c r="M110" s="62"/>
      <c r="N110" s="61"/>
      <c r="O110" s="62"/>
      <c r="P110" s="61"/>
    </row>
    <row r="111" spans="2:16" ht="12.75">
      <c r="B111" s="3" t="s">
        <v>62</v>
      </c>
      <c r="C111" s="60">
        <v>1350</v>
      </c>
      <c r="D111" s="61"/>
      <c r="E111" s="62"/>
      <c r="F111" s="61"/>
      <c r="G111" s="62">
        <v>0.35</v>
      </c>
      <c r="H111" s="61"/>
      <c r="I111" s="62"/>
      <c r="J111" s="61"/>
      <c r="K111" s="62"/>
      <c r="L111" s="61"/>
      <c r="M111" s="62"/>
      <c r="N111" s="61"/>
      <c r="O111" s="62"/>
      <c r="P111" s="61"/>
    </row>
    <row r="112" spans="2:16" ht="12.75">
      <c r="B112" s="3" t="s">
        <v>63</v>
      </c>
      <c r="C112" s="60">
        <v>1350</v>
      </c>
      <c r="D112" s="61"/>
      <c r="E112" s="62"/>
      <c r="F112" s="61"/>
      <c r="G112" s="62">
        <v>0.4</v>
      </c>
      <c r="H112" s="61"/>
      <c r="I112" s="62"/>
      <c r="J112" s="61"/>
      <c r="K112" s="62"/>
      <c r="L112" s="61"/>
      <c r="M112" s="62"/>
      <c r="N112" s="61"/>
      <c r="O112" s="62"/>
      <c r="P112" s="61"/>
    </row>
    <row r="113" spans="2:16" ht="12.75">
      <c r="B113" s="3" t="s">
        <v>215</v>
      </c>
      <c r="C113" s="60">
        <v>870</v>
      </c>
      <c r="D113" s="61">
        <v>0.09</v>
      </c>
      <c r="E113" s="62">
        <f aca="true" t="shared" si="9" ref="E113:G118">(F113+D113)/2</f>
        <v>0.105</v>
      </c>
      <c r="F113" s="61">
        <v>0.12</v>
      </c>
      <c r="G113" s="62"/>
      <c r="H113" s="61"/>
      <c r="I113" s="62"/>
      <c r="J113" s="61"/>
      <c r="K113" s="62"/>
      <c r="L113" s="61"/>
      <c r="M113" s="62"/>
      <c r="N113" s="61"/>
      <c r="O113" s="62"/>
      <c r="P113" s="61"/>
    </row>
    <row r="114" spans="2:16" ht="12.75">
      <c r="B114" s="3" t="s">
        <v>216</v>
      </c>
      <c r="C114" s="60" t="s">
        <v>206</v>
      </c>
      <c r="D114" s="61">
        <v>0.11</v>
      </c>
      <c r="E114" s="62">
        <f t="shared" si="9"/>
        <v>0.125</v>
      </c>
      <c r="F114" s="61">
        <v>0.14</v>
      </c>
      <c r="G114" s="62"/>
      <c r="H114" s="61"/>
      <c r="I114" s="62"/>
      <c r="J114" s="61"/>
      <c r="K114" s="62"/>
      <c r="L114" s="61"/>
      <c r="M114" s="62"/>
      <c r="N114" s="61"/>
      <c r="O114" s="62"/>
      <c r="P114" s="61"/>
    </row>
    <row r="115" spans="2:16" ht="12.75">
      <c r="B115" s="3" t="s">
        <v>203</v>
      </c>
      <c r="C115" s="60">
        <v>900</v>
      </c>
      <c r="D115" s="61">
        <v>0.1</v>
      </c>
      <c r="E115" s="62">
        <v>0.12</v>
      </c>
      <c r="F115" s="61">
        <f t="shared" si="9"/>
        <v>0.13</v>
      </c>
      <c r="G115" s="62">
        <v>0.14</v>
      </c>
      <c r="H115" s="61"/>
      <c r="I115" s="62"/>
      <c r="J115" s="61"/>
      <c r="K115" s="62"/>
      <c r="L115" s="61"/>
      <c r="M115" s="62"/>
      <c r="N115" s="61"/>
      <c r="O115" s="62"/>
      <c r="P115" s="61"/>
    </row>
    <row r="116" spans="2:16" ht="12.75">
      <c r="B116" s="3" t="s">
        <v>66</v>
      </c>
      <c r="C116" s="60">
        <v>1000</v>
      </c>
      <c r="D116" s="61">
        <v>0.12</v>
      </c>
      <c r="E116" s="62">
        <f t="shared" si="9"/>
        <v>0.13</v>
      </c>
      <c r="F116" s="61">
        <v>0.14</v>
      </c>
      <c r="G116" s="62">
        <f t="shared" si="9"/>
        <v>0.15000000000000002</v>
      </c>
      <c r="H116" s="61">
        <v>0.16</v>
      </c>
      <c r="I116" s="62"/>
      <c r="J116" s="61"/>
      <c r="K116" s="62"/>
      <c r="L116" s="61"/>
      <c r="M116" s="62"/>
      <c r="N116" s="61"/>
      <c r="O116" s="62"/>
      <c r="P116" s="61"/>
    </row>
    <row r="117" spans="2:16" ht="12.75">
      <c r="B117" s="3" t="s">
        <v>64</v>
      </c>
      <c r="C117" s="60">
        <v>1100</v>
      </c>
      <c r="D117" s="61">
        <v>0.13</v>
      </c>
      <c r="E117" s="62">
        <f t="shared" si="9"/>
        <v>0.14</v>
      </c>
      <c r="F117" s="61">
        <v>0.15</v>
      </c>
      <c r="G117" s="62">
        <f t="shared" si="9"/>
        <v>0.16</v>
      </c>
      <c r="H117" s="61">
        <v>0.17</v>
      </c>
      <c r="I117" s="62"/>
      <c r="J117" s="61"/>
      <c r="K117" s="62"/>
      <c r="L117" s="61"/>
      <c r="M117" s="62"/>
      <c r="N117" s="61"/>
      <c r="O117" s="62"/>
      <c r="P117" s="61"/>
    </row>
    <row r="118" spans="2:16" ht="12.75">
      <c r="B118" s="3" t="s">
        <v>213</v>
      </c>
      <c r="C118" s="60">
        <v>1100</v>
      </c>
      <c r="D118" s="61">
        <v>0.14</v>
      </c>
      <c r="E118" s="62">
        <f t="shared" si="9"/>
        <v>0.15000000000000002</v>
      </c>
      <c r="F118" s="61">
        <v>0.16</v>
      </c>
      <c r="G118" s="62">
        <f t="shared" si="9"/>
        <v>0.16999999999999998</v>
      </c>
      <c r="H118" s="61">
        <v>0.18</v>
      </c>
      <c r="I118" s="62"/>
      <c r="J118" s="61"/>
      <c r="K118" s="62"/>
      <c r="L118" s="61"/>
      <c r="M118" s="62"/>
      <c r="N118" s="61"/>
      <c r="O118" s="62"/>
      <c r="P118" s="61"/>
    </row>
    <row r="119" spans="2:16" ht="12.75">
      <c r="B119" s="3" t="s">
        <v>65</v>
      </c>
      <c r="C119" s="60">
        <v>1100</v>
      </c>
      <c r="D119" s="61">
        <v>0.13</v>
      </c>
      <c r="E119" s="62">
        <f aca="true" t="shared" si="10" ref="E119:E156">(F119+D119)/2</f>
        <v>0.14</v>
      </c>
      <c r="F119" s="61">
        <v>0.15</v>
      </c>
      <c r="G119" s="62">
        <f aca="true" t="shared" si="11" ref="G119:G156">(H119+F119)/2</f>
        <v>0.16</v>
      </c>
      <c r="H119" s="61">
        <v>0.17</v>
      </c>
      <c r="I119" s="62"/>
      <c r="J119" s="61"/>
      <c r="K119" s="62"/>
      <c r="L119" s="61"/>
      <c r="M119" s="62"/>
      <c r="N119" s="61"/>
      <c r="O119" s="62"/>
      <c r="P119" s="61"/>
    </row>
    <row r="120" spans="2:16" ht="12.75">
      <c r="B120" s="3" t="s">
        <v>217</v>
      </c>
      <c r="C120" s="60">
        <v>1100</v>
      </c>
      <c r="D120" s="61">
        <v>0.16</v>
      </c>
      <c r="E120" s="62">
        <f t="shared" si="10"/>
        <v>0.175</v>
      </c>
      <c r="F120" s="61">
        <v>0.19</v>
      </c>
      <c r="G120" s="62">
        <f t="shared" si="11"/>
        <v>0.2</v>
      </c>
      <c r="H120" s="61">
        <v>0.21</v>
      </c>
      <c r="I120" s="62"/>
      <c r="J120" s="61"/>
      <c r="K120" s="62"/>
      <c r="L120" s="61"/>
      <c r="M120" s="62"/>
      <c r="N120" s="61"/>
      <c r="O120" s="62"/>
      <c r="P120" s="61"/>
    </row>
    <row r="121" spans="2:16" ht="12.75">
      <c r="B121" s="3" t="s">
        <v>218</v>
      </c>
      <c r="C121" s="60">
        <v>1100</v>
      </c>
      <c r="D121" s="61">
        <v>0.17</v>
      </c>
      <c r="E121" s="62">
        <f t="shared" si="10"/>
        <v>0.185</v>
      </c>
      <c r="F121" s="61">
        <v>0.2</v>
      </c>
      <c r="G121" s="62">
        <f t="shared" si="11"/>
        <v>0.21000000000000002</v>
      </c>
      <c r="H121" s="61">
        <v>0.22</v>
      </c>
      <c r="I121" s="62"/>
      <c r="J121" s="61"/>
      <c r="K121" s="62"/>
      <c r="L121" s="61"/>
      <c r="M121" s="62"/>
      <c r="N121" s="61"/>
      <c r="O121" s="62"/>
      <c r="P121" s="61"/>
    </row>
    <row r="122" spans="2:16" ht="12.75">
      <c r="B122" s="3" t="s">
        <v>67</v>
      </c>
      <c r="C122" s="60">
        <v>1100</v>
      </c>
      <c r="D122" s="61">
        <v>0.17</v>
      </c>
      <c r="E122" s="62">
        <f t="shared" si="10"/>
        <v>0.185</v>
      </c>
      <c r="F122" s="61">
        <v>0.2</v>
      </c>
      <c r="G122" s="62">
        <f t="shared" si="11"/>
        <v>0.21000000000000002</v>
      </c>
      <c r="H122" s="61">
        <v>0.22</v>
      </c>
      <c r="I122" s="62"/>
      <c r="J122" s="61"/>
      <c r="K122" s="62"/>
      <c r="L122" s="61"/>
      <c r="M122" s="62"/>
      <c r="N122" s="61"/>
      <c r="O122" s="62"/>
      <c r="P122" s="61"/>
    </row>
    <row r="123" spans="2:16" ht="12.75">
      <c r="B123" s="3" t="s">
        <v>214</v>
      </c>
      <c r="C123" s="60">
        <v>1100</v>
      </c>
      <c r="D123" s="61">
        <v>0.2</v>
      </c>
      <c r="E123" s="62">
        <f t="shared" si="10"/>
        <v>0.20500000000000002</v>
      </c>
      <c r="F123" s="61">
        <v>0.21</v>
      </c>
      <c r="G123" s="62">
        <f t="shared" si="11"/>
        <v>0.22499999999999998</v>
      </c>
      <c r="H123" s="61">
        <v>0.24</v>
      </c>
      <c r="I123" s="62"/>
      <c r="J123" s="61"/>
      <c r="K123" s="62"/>
      <c r="L123" s="61">
        <v>0.27</v>
      </c>
      <c r="M123" s="62"/>
      <c r="N123" s="61"/>
      <c r="O123" s="62"/>
      <c r="P123" s="61"/>
    </row>
    <row r="124" spans="2:16" ht="12.75">
      <c r="B124" s="3" t="s">
        <v>219</v>
      </c>
      <c r="C124" s="60">
        <v>1230</v>
      </c>
      <c r="D124" s="61">
        <v>0.2</v>
      </c>
      <c r="E124" s="62">
        <f t="shared" si="10"/>
        <v>0.20500000000000002</v>
      </c>
      <c r="F124" s="61">
        <v>0.21</v>
      </c>
      <c r="G124" s="62">
        <f t="shared" si="11"/>
        <v>0.22</v>
      </c>
      <c r="H124" s="61">
        <v>0.23</v>
      </c>
      <c r="I124" s="62">
        <v>0.24</v>
      </c>
      <c r="J124" s="61">
        <v>0.25</v>
      </c>
      <c r="K124" s="62">
        <v>0.26</v>
      </c>
      <c r="L124" s="61"/>
      <c r="M124" s="62"/>
      <c r="N124" s="61"/>
      <c r="O124" s="62"/>
      <c r="P124" s="61"/>
    </row>
    <row r="125" spans="2:16" ht="12.75">
      <c r="B125" s="3" t="s">
        <v>220</v>
      </c>
      <c r="C125" s="60">
        <v>1230</v>
      </c>
      <c r="D125" s="61">
        <v>0.22</v>
      </c>
      <c r="E125" s="62">
        <f t="shared" si="10"/>
        <v>0.22999999999999998</v>
      </c>
      <c r="F125" s="61">
        <v>0.24</v>
      </c>
      <c r="G125" s="62">
        <f t="shared" si="11"/>
        <v>0.255</v>
      </c>
      <c r="H125" s="61">
        <v>0.27</v>
      </c>
      <c r="I125" s="62"/>
      <c r="J125" s="61"/>
      <c r="K125" s="62"/>
      <c r="L125" s="61">
        <v>0.24</v>
      </c>
      <c r="M125" s="62"/>
      <c r="N125" s="61"/>
      <c r="O125" s="62"/>
      <c r="P125" s="61"/>
    </row>
    <row r="126" spans="2:16" ht="12.75">
      <c r="B126" s="3" t="s">
        <v>222</v>
      </c>
      <c r="C126" s="60">
        <v>1230</v>
      </c>
      <c r="D126" s="61">
        <v>0.15</v>
      </c>
      <c r="E126" s="62">
        <f t="shared" si="10"/>
        <v>0.16</v>
      </c>
      <c r="F126" s="61">
        <v>0.17</v>
      </c>
      <c r="G126" s="62">
        <f t="shared" si="11"/>
        <v>0.185</v>
      </c>
      <c r="H126" s="61">
        <v>0.2</v>
      </c>
      <c r="I126" s="62">
        <f>(J126+H126)/2</f>
        <v>0.21000000000000002</v>
      </c>
      <c r="J126" s="61">
        <v>0.22</v>
      </c>
      <c r="K126" s="62">
        <v>0.23</v>
      </c>
      <c r="L126" s="61"/>
      <c r="M126" s="62"/>
      <c r="N126" s="61"/>
      <c r="O126" s="62"/>
      <c r="P126" s="61"/>
    </row>
    <row r="127" spans="2:16" ht="12.75">
      <c r="B127" s="3" t="s">
        <v>221</v>
      </c>
      <c r="C127" s="60">
        <v>1230</v>
      </c>
      <c r="D127" s="61">
        <v>0.17</v>
      </c>
      <c r="E127" s="62">
        <f t="shared" si="10"/>
        <v>0.185</v>
      </c>
      <c r="F127" s="61">
        <v>0.2</v>
      </c>
      <c r="G127" s="62">
        <f t="shared" si="11"/>
        <v>0.21000000000000002</v>
      </c>
      <c r="H127" s="61">
        <v>0.22</v>
      </c>
      <c r="I127" s="62">
        <f>(J127+H127)/2</f>
        <v>0.22999999999999998</v>
      </c>
      <c r="J127" s="61">
        <v>0.24</v>
      </c>
      <c r="K127" s="62"/>
      <c r="L127" s="61"/>
      <c r="M127" s="62"/>
      <c r="N127" s="61"/>
      <c r="O127" s="62"/>
      <c r="P127" s="61"/>
    </row>
    <row r="128" spans="2:16" ht="12.75">
      <c r="B128" s="3" t="s">
        <v>223</v>
      </c>
      <c r="C128" s="60">
        <v>1230</v>
      </c>
      <c r="D128" s="61">
        <v>0.15</v>
      </c>
      <c r="E128" s="62">
        <f t="shared" si="10"/>
        <v>0.16</v>
      </c>
      <c r="F128" s="61">
        <v>0.17</v>
      </c>
      <c r="G128" s="62">
        <f t="shared" si="11"/>
        <v>0.185</v>
      </c>
      <c r="H128" s="61">
        <v>0.2</v>
      </c>
      <c r="I128" s="62"/>
      <c r="J128" s="61"/>
      <c r="K128" s="62"/>
      <c r="L128" s="61"/>
      <c r="M128" s="62"/>
      <c r="N128" s="61"/>
      <c r="O128" s="62"/>
      <c r="P128" s="61"/>
    </row>
    <row r="129" spans="2:16" ht="12.75">
      <c r="B129" s="3" t="s">
        <v>224</v>
      </c>
      <c r="C129" s="60">
        <v>1230</v>
      </c>
      <c r="D129" s="61">
        <v>0.17</v>
      </c>
      <c r="E129" s="62">
        <f t="shared" si="10"/>
        <v>0.185</v>
      </c>
      <c r="F129" s="61">
        <v>0.2</v>
      </c>
      <c r="G129" s="62">
        <f t="shared" si="11"/>
        <v>0.21000000000000002</v>
      </c>
      <c r="H129" s="61">
        <v>0.22</v>
      </c>
      <c r="I129" s="62"/>
      <c r="J129" s="61"/>
      <c r="K129" s="62"/>
      <c r="L129" s="61"/>
      <c r="M129" s="62"/>
      <c r="N129" s="61"/>
      <c r="O129" s="62"/>
      <c r="P129" s="61"/>
    </row>
    <row r="130" spans="2:16" ht="12.75">
      <c r="B130" s="3" t="s">
        <v>68</v>
      </c>
      <c r="C130" s="60">
        <v>1100</v>
      </c>
      <c r="D130" s="61">
        <v>0.27</v>
      </c>
      <c r="E130" s="62">
        <f t="shared" si="10"/>
        <v>0.28</v>
      </c>
      <c r="F130" s="61">
        <v>0.29</v>
      </c>
      <c r="G130" s="62">
        <f t="shared" si="11"/>
        <v>0.3</v>
      </c>
      <c r="H130" s="61">
        <v>0.31</v>
      </c>
      <c r="I130" s="62"/>
      <c r="J130" s="61"/>
      <c r="K130" s="62"/>
      <c r="L130" s="61"/>
      <c r="M130" s="62"/>
      <c r="N130" s="61"/>
      <c r="O130" s="62"/>
      <c r="P130" s="61"/>
    </row>
    <row r="131" spans="2:16" ht="12.75">
      <c r="B131" s="3" t="s">
        <v>69</v>
      </c>
      <c r="C131" s="60">
        <v>1100</v>
      </c>
      <c r="D131" s="61">
        <v>0.21</v>
      </c>
      <c r="E131" s="62">
        <f t="shared" si="10"/>
        <v>0.22499999999999998</v>
      </c>
      <c r="F131" s="61">
        <v>0.24</v>
      </c>
      <c r="G131" s="62">
        <f t="shared" si="11"/>
        <v>0.255</v>
      </c>
      <c r="H131" s="61">
        <v>0.27</v>
      </c>
      <c r="I131" s="62"/>
      <c r="J131" s="61"/>
      <c r="K131" s="62"/>
      <c r="L131" s="61"/>
      <c r="M131" s="62"/>
      <c r="N131" s="61"/>
      <c r="O131" s="62"/>
      <c r="P131" s="61"/>
    </row>
    <row r="132" spans="2:16" ht="12.75">
      <c r="B132" s="3" t="s">
        <v>227</v>
      </c>
      <c r="C132" s="60">
        <v>1100</v>
      </c>
      <c r="D132" s="61">
        <v>0.23</v>
      </c>
      <c r="E132" s="62">
        <f t="shared" si="10"/>
        <v>0.25</v>
      </c>
      <c r="F132" s="61">
        <v>0.27</v>
      </c>
      <c r="G132" s="62">
        <f t="shared" si="11"/>
        <v>0.28</v>
      </c>
      <c r="H132" s="61">
        <v>0.29</v>
      </c>
      <c r="I132" s="62"/>
      <c r="J132" s="61"/>
      <c r="K132" s="62"/>
      <c r="L132" s="61"/>
      <c r="M132" s="62"/>
      <c r="N132" s="61"/>
      <c r="O132" s="62"/>
      <c r="P132" s="61"/>
    </row>
    <row r="133" spans="2:16" ht="12.75">
      <c r="B133" s="3" t="s">
        <v>229</v>
      </c>
      <c r="C133" s="60">
        <v>1230</v>
      </c>
      <c r="D133" s="61">
        <v>0.22</v>
      </c>
      <c r="E133" s="62">
        <f t="shared" si="10"/>
        <v>0.22999999999999998</v>
      </c>
      <c r="F133" s="61">
        <v>0.24</v>
      </c>
      <c r="G133" s="62">
        <f t="shared" si="11"/>
        <v>0.25</v>
      </c>
      <c r="H133" s="61">
        <v>0.26</v>
      </c>
      <c r="I133" s="62">
        <f aca="true" t="shared" si="12" ref="I133:I143">(J133+H133)/2</f>
        <v>0.27</v>
      </c>
      <c r="J133" s="61">
        <v>0.28</v>
      </c>
      <c r="K133" s="62"/>
      <c r="L133" s="61"/>
      <c r="M133" s="62"/>
      <c r="N133" s="61"/>
      <c r="O133" s="62"/>
      <c r="P133" s="61"/>
    </row>
    <row r="134" spans="2:16" ht="12.75">
      <c r="B134" s="3" t="s">
        <v>228</v>
      </c>
      <c r="C134" s="60">
        <v>1230</v>
      </c>
      <c r="D134" s="61">
        <v>0.23</v>
      </c>
      <c r="E134" s="62">
        <f t="shared" si="10"/>
        <v>0.245</v>
      </c>
      <c r="F134" s="61">
        <v>0.26</v>
      </c>
      <c r="G134" s="62">
        <f t="shared" si="11"/>
        <v>0.27</v>
      </c>
      <c r="H134" s="61">
        <v>0.28</v>
      </c>
      <c r="I134" s="62">
        <f t="shared" si="12"/>
        <v>0.29000000000000004</v>
      </c>
      <c r="J134" s="61">
        <v>0.3</v>
      </c>
      <c r="K134" s="62"/>
      <c r="L134" s="61">
        <v>0.39</v>
      </c>
      <c r="M134" s="62"/>
      <c r="N134" s="61"/>
      <c r="O134" s="62"/>
      <c r="P134" s="61"/>
    </row>
    <row r="135" spans="2:16" ht="12.75">
      <c r="B135" s="3" t="s">
        <v>70</v>
      </c>
      <c r="C135" s="60">
        <v>1320</v>
      </c>
      <c r="D135" s="61">
        <v>0.29</v>
      </c>
      <c r="E135" s="62">
        <f t="shared" si="10"/>
        <v>0.3</v>
      </c>
      <c r="F135" s="61">
        <v>0.31</v>
      </c>
      <c r="G135" s="62">
        <f t="shared" si="11"/>
        <v>0.325</v>
      </c>
      <c r="H135" s="61">
        <v>0.34</v>
      </c>
      <c r="I135" s="62">
        <f t="shared" si="12"/>
        <v>0.35</v>
      </c>
      <c r="J135" s="61">
        <v>0.36</v>
      </c>
      <c r="K135" s="62">
        <f>(L134+J135)/2</f>
        <v>0.375</v>
      </c>
      <c r="L135" s="61">
        <v>0.41</v>
      </c>
      <c r="M135" s="62"/>
      <c r="N135" s="61"/>
      <c r="O135" s="62"/>
      <c r="P135" s="61"/>
    </row>
    <row r="136" spans="2:16" ht="12.75">
      <c r="B136" s="3" t="s">
        <v>230</v>
      </c>
      <c r="C136" s="60">
        <v>1320</v>
      </c>
      <c r="D136" s="61">
        <v>0.31</v>
      </c>
      <c r="E136" s="62">
        <f t="shared" si="10"/>
        <v>0.32</v>
      </c>
      <c r="F136" s="61">
        <v>0.33</v>
      </c>
      <c r="G136" s="62">
        <f t="shared" si="11"/>
        <v>0.345</v>
      </c>
      <c r="H136" s="61">
        <v>0.36</v>
      </c>
      <c r="I136" s="62">
        <f t="shared" si="12"/>
        <v>0.37</v>
      </c>
      <c r="J136" s="61">
        <v>0.38</v>
      </c>
      <c r="K136" s="62">
        <f>(L135+J136)/2</f>
        <v>0.395</v>
      </c>
      <c r="L136" s="61">
        <v>0.38</v>
      </c>
      <c r="M136" s="62"/>
      <c r="N136" s="61"/>
      <c r="O136" s="62"/>
      <c r="P136" s="61"/>
    </row>
    <row r="137" spans="2:16" ht="12.75">
      <c r="B137" s="3" t="s">
        <v>231</v>
      </c>
      <c r="C137" s="60">
        <v>1320</v>
      </c>
      <c r="D137" s="61">
        <v>0.28</v>
      </c>
      <c r="E137" s="62">
        <f t="shared" si="10"/>
        <v>0.29000000000000004</v>
      </c>
      <c r="F137" s="61">
        <v>0.3</v>
      </c>
      <c r="G137" s="62">
        <f t="shared" si="11"/>
        <v>0.315</v>
      </c>
      <c r="H137" s="61">
        <v>0.33</v>
      </c>
      <c r="I137" s="62">
        <f t="shared" si="12"/>
        <v>0.33999999999999997</v>
      </c>
      <c r="J137" s="61">
        <v>0.35</v>
      </c>
      <c r="K137" s="62">
        <f>(L136+J137)/2</f>
        <v>0.365</v>
      </c>
      <c r="L137" s="61"/>
      <c r="M137" s="62"/>
      <c r="N137" s="61"/>
      <c r="O137" s="62"/>
      <c r="P137" s="61"/>
    </row>
    <row r="138" spans="2:16" ht="12.75">
      <c r="B138" s="3" t="s">
        <v>314</v>
      </c>
      <c r="C138" s="60" t="s">
        <v>315</v>
      </c>
      <c r="D138" s="61">
        <v>0.13</v>
      </c>
      <c r="E138" s="62">
        <f t="shared" si="10"/>
        <v>0.14</v>
      </c>
      <c r="F138" s="61">
        <v>0.15</v>
      </c>
      <c r="G138" s="62">
        <f t="shared" si="11"/>
        <v>0.16</v>
      </c>
      <c r="H138" s="61">
        <v>0.17</v>
      </c>
      <c r="I138" s="62">
        <v>0.18</v>
      </c>
      <c r="J138" s="61">
        <v>0.19</v>
      </c>
      <c r="K138" s="62"/>
      <c r="L138" s="61">
        <v>0.39</v>
      </c>
      <c r="M138" s="62"/>
      <c r="N138" s="61"/>
      <c r="O138" s="62"/>
      <c r="P138" s="61"/>
    </row>
    <row r="139" spans="2:16" ht="12.75">
      <c r="B139" s="3" t="s">
        <v>232</v>
      </c>
      <c r="C139" s="60">
        <v>1320</v>
      </c>
      <c r="D139" s="61">
        <v>0.29</v>
      </c>
      <c r="E139" s="62">
        <f t="shared" si="10"/>
        <v>0.3</v>
      </c>
      <c r="F139" s="61">
        <v>0.31</v>
      </c>
      <c r="G139" s="62">
        <f t="shared" si="11"/>
        <v>0.325</v>
      </c>
      <c r="H139" s="61">
        <v>0.34</v>
      </c>
      <c r="I139" s="62">
        <f t="shared" si="12"/>
        <v>0.35</v>
      </c>
      <c r="J139" s="61">
        <v>0.36</v>
      </c>
      <c r="K139" s="62">
        <f>(L138+J139)/2</f>
        <v>0.375</v>
      </c>
      <c r="L139" s="61">
        <v>0.41</v>
      </c>
      <c r="M139" s="62"/>
      <c r="N139" s="61"/>
      <c r="O139" s="62"/>
      <c r="P139" s="61"/>
    </row>
    <row r="140" spans="2:16" ht="12.75">
      <c r="B140" s="3" t="s">
        <v>204</v>
      </c>
      <c r="C140" s="60">
        <v>1320</v>
      </c>
      <c r="D140" s="61">
        <v>0.31</v>
      </c>
      <c r="E140" s="62">
        <f t="shared" si="10"/>
        <v>0.32</v>
      </c>
      <c r="F140" s="61">
        <v>0.33</v>
      </c>
      <c r="G140" s="62">
        <f t="shared" si="11"/>
        <v>0.345</v>
      </c>
      <c r="H140" s="61">
        <v>0.36</v>
      </c>
      <c r="I140" s="62">
        <f t="shared" si="12"/>
        <v>0.37</v>
      </c>
      <c r="J140" s="61">
        <v>0.38</v>
      </c>
      <c r="K140" s="62">
        <f>(L139+J140)/2</f>
        <v>0.395</v>
      </c>
      <c r="L140" s="61">
        <v>0.44</v>
      </c>
      <c r="M140" s="62"/>
      <c r="N140" s="61"/>
      <c r="O140" s="62"/>
      <c r="P140" s="61"/>
    </row>
    <row r="141" spans="2:16" ht="12.75">
      <c r="B141" s="3" t="s">
        <v>233</v>
      </c>
      <c r="C141" s="60">
        <v>1370</v>
      </c>
      <c r="D141" s="61">
        <v>0.34</v>
      </c>
      <c r="E141" s="62">
        <f t="shared" si="10"/>
        <v>0.355</v>
      </c>
      <c r="F141" s="61">
        <v>0.37</v>
      </c>
      <c r="G141" s="62">
        <f t="shared" si="11"/>
        <v>0.385</v>
      </c>
      <c r="H141" s="61">
        <v>0.4</v>
      </c>
      <c r="I141" s="62">
        <f t="shared" si="12"/>
        <v>0.41000000000000003</v>
      </c>
      <c r="J141" s="61">
        <v>0.42</v>
      </c>
      <c r="K141" s="62">
        <f>(L140+J141)/2</f>
        <v>0.43</v>
      </c>
      <c r="L141" s="61">
        <v>0.48</v>
      </c>
      <c r="M141" s="62"/>
      <c r="N141" s="61"/>
      <c r="O141" s="62"/>
      <c r="P141" s="61"/>
    </row>
    <row r="142" spans="2:16" ht="12.75">
      <c r="B142" s="3" t="s">
        <v>234</v>
      </c>
      <c r="C142" s="60">
        <v>1370</v>
      </c>
      <c r="D142" s="61">
        <v>0.36</v>
      </c>
      <c r="E142" s="62">
        <f t="shared" si="10"/>
        <v>0.375</v>
      </c>
      <c r="F142" s="61">
        <v>0.39</v>
      </c>
      <c r="G142" s="62">
        <f t="shared" si="11"/>
        <v>0.405</v>
      </c>
      <c r="H142" s="61">
        <v>0.42</v>
      </c>
      <c r="I142" s="62">
        <f t="shared" si="12"/>
        <v>0.435</v>
      </c>
      <c r="J142" s="61">
        <v>0.45</v>
      </c>
      <c r="K142" s="62">
        <f>(L141+J142)/2</f>
        <v>0.46499999999999997</v>
      </c>
      <c r="L142" s="61">
        <v>0.62</v>
      </c>
      <c r="M142" s="62">
        <f>(N142+L142)/2</f>
        <v>0.64</v>
      </c>
      <c r="N142" s="61">
        <v>0.66</v>
      </c>
      <c r="O142" s="62"/>
      <c r="P142" s="61"/>
    </row>
    <row r="143" spans="2:16" ht="12.75">
      <c r="B143" s="3" t="s">
        <v>205</v>
      </c>
      <c r="C143" s="60">
        <v>1500</v>
      </c>
      <c r="D143" s="61">
        <v>0.41</v>
      </c>
      <c r="E143" s="62">
        <f t="shared" si="10"/>
        <v>0.44499999999999995</v>
      </c>
      <c r="F143" s="61">
        <v>0.48</v>
      </c>
      <c r="G143" s="62">
        <f t="shared" si="11"/>
        <v>0.495</v>
      </c>
      <c r="H143" s="61">
        <v>0.51</v>
      </c>
      <c r="I143" s="62">
        <f t="shared" si="12"/>
        <v>0.535</v>
      </c>
      <c r="J143" s="61">
        <v>0.56</v>
      </c>
      <c r="K143" s="62">
        <f>(L142+J143)/2</f>
        <v>0.5900000000000001</v>
      </c>
      <c r="L143" s="61"/>
      <c r="M143" s="62"/>
      <c r="N143" s="61"/>
      <c r="O143" s="62"/>
      <c r="P143" s="61"/>
    </row>
    <row r="144" spans="2:16" ht="12.75">
      <c r="B144" s="3" t="s">
        <v>71</v>
      </c>
      <c r="C144" s="60">
        <v>1100</v>
      </c>
      <c r="D144" s="61">
        <v>0.21</v>
      </c>
      <c r="E144" s="62">
        <f t="shared" si="10"/>
        <v>0.22</v>
      </c>
      <c r="F144" s="61">
        <v>0.23</v>
      </c>
      <c r="G144" s="62">
        <f t="shared" si="11"/>
        <v>0.245</v>
      </c>
      <c r="H144" s="61">
        <v>0.26</v>
      </c>
      <c r="I144" s="62"/>
      <c r="J144" s="61"/>
      <c r="K144" s="62"/>
      <c r="L144" s="61"/>
      <c r="M144" s="62"/>
      <c r="N144" s="61"/>
      <c r="O144" s="62"/>
      <c r="P144" s="61"/>
    </row>
    <row r="145" spans="2:16" ht="12.75">
      <c r="B145" s="3" t="s">
        <v>235</v>
      </c>
      <c r="C145" s="60">
        <v>1100</v>
      </c>
      <c r="D145" s="61">
        <v>0.21</v>
      </c>
      <c r="E145" s="62">
        <f t="shared" si="10"/>
        <v>0.22499999999999998</v>
      </c>
      <c r="F145" s="61">
        <v>0.24</v>
      </c>
      <c r="G145" s="62">
        <f t="shared" si="11"/>
        <v>0.255</v>
      </c>
      <c r="H145" s="61">
        <v>0.27</v>
      </c>
      <c r="I145" s="62"/>
      <c r="J145" s="61"/>
      <c r="K145" s="62"/>
      <c r="L145" s="61"/>
      <c r="M145" s="62"/>
      <c r="N145" s="61"/>
      <c r="O145" s="62"/>
      <c r="P145" s="61"/>
    </row>
    <row r="146" spans="2:16" ht="12.75">
      <c r="B146" s="3" t="s">
        <v>236</v>
      </c>
      <c r="C146" s="60">
        <v>1200</v>
      </c>
      <c r="D146" s="61">
        <v>0.24</v>
      </c>
      <c r="E146" s="62">
        <f t="shared" si="10"/>
        <v>0.255</v>
      </c>
      <c r="F146" s="61">
        <v>0.27</v>
      </c>
      <c r="G146" s="62">
        <f t="shared" si="11"/>
        <v>0.28</v>
      </c>
      <c r="H146" s="61">
        <v>0.29</v>
      </c>
      <c r="I146" s="62">
        <f>(J146+H146)/2</f>
        <v>0.31</v>
      </c>
      <c r="J146" s="61">
        <v>0.33</v>
      </c>
      <c r="K146" s="62"/>
      <c r="L146" s="61"/>
      <c r="M146" s="62"/>
      <c r="N146" s="61"/>
      <c r="O146" s="62"/>
      <c r="P146" s="61"/>
    </row>
    <row r="147" spans="2:16" ht="12.75">
      <c r="B147" s="3" t="s">
        <v>237</v>
      </c>
      <c r="C147" s="60">
        <v>1200</v>
      </c>
      <c r="D147" s="61">
        <v>0.29</v>
      </c>
      <c r="E147" s="62">
        <f t="shared" si="10"/>
        <v>0.3</v>
      </c>
      <c r="F147" s="61">
        <v>0.31</v>
      </c>
      <c r="G147" s="62">
        <f t="shared" si="11"/>
        <v>0.325</v>
      </c>
      <c r="H147" s="61">
        <v>0.34</v>
      </c>
      <c r="I147" s="62">
        <f>(J147+H147)/2</f>
        <v>0.35</v>
      </c>
      <c r="J147" s="61">
        <v>0.36</v>
      </c>
      <c r="K147" s="62"/>
      <c r="L147" s="61"/>
      <c r="M147" s="62"/>
      <c r="N147" s="61"/>
      <c r="O147" s="62"/>
      <c r="P147" s="61"/>
    </row>
    <row r="148" spans="2:16" ht="12.75">
      <c r="B148" s="3" t="s">
        <v>72</v>
      </c>
      <c r="C148" s="60">
        <v>1260</v>
      </c>
      <c r="D148" s="61">
        <v>0.16</v>
      </c>
      <c r="E148" s="62">
        <f t="shared" si="10"/>
        <v>0.175</v>
      </c>
      <c r="F148" s="61">
        <v>0.19</v>
      </c>
      <c r="G148" s="62">
        <f t="shared" si="11"/>
        <v>0.2</v>
      </c>
      <c r="H148" s="61">
        <v>0.21</v>
      </c>
      <c r="I148" s="62"/>
      <c r="J148" s="61"/>
      <c r="K148" s="62"/>
      <c r="L148" s="61"/>
      <c r="M148" s="62"/>
      <c r="N148" s="61"/>
      <c r="O148" s="62"/>
      <c r="P148" s="61"/>
    </row>
    <row r="149" spans="2:16" ht="12.75">
      <c r="B149" s="3" t="s">
        <v>238</v>
      </c>
      <c r="C149" s="60">
        <v>1260</v>
      </c>
      <c r="D149" s="61">
        <v>0.17</v>
      </c>
      <c r="E149" s="62">
        <f t="shared" si="10"/>
        <v>0.185</v>
      </c>
      <c r="F149" s="61">
        <v>0.2</v>
      </c>
      <c r="G149" s="62">
        <f t="shared" si="11"/>
        <v>0.21500000000000002</v>
      </c>
      <c r="H149" s="61">
        <v>0.23</v>
      </c>
      <c r="I149" s="62"/>
      <c r="J149" s="61"/>
      <c r="K149" s="62"/>
      <c r="L149" s="61">
        <v>0.4</v>
      </c>
      <c r="M149" s="62"/>
      <c r="N149" s="61"/>
      <c r="O149" s="62"/>
      <c r="P149" s="61"/>
    </row>
    <row r="150" spans="2:16" ht="12.75">
      <c r="B150" s="3" t="s">
        <v>73</v>
      </c>
      <c r="C150" s="60">
        <v>1430</v>
      </c>
      <c r="D150" s="61">
        <v>0.28</v>
      </c>
      <c r="E150" s="62">
        <f t="shared" si="10"/>
        <v>0.29500000000000004</v>
      </c>
      <c r="F150" s="61">
        <v>0.31</v>
      </c>
      <c r="G150" s="62">
        <f t="shared" si="11"/>
        <v>0.325</v>
      </c>
      <c r="H150" s="61">
        <v>0.34</v>
      </c>
      <c r="I150" s="62">
        <f aca="true" t="shared" si="13" ref="I150:I156">(J150+H150)/2</f>
        <v>0.35</v>
      </c>
      <c r="J150" s="61">
        <v>0.36</v>
      </c>
      <c r="K150" s="62">
        <f>(L149+J150)/2</f>
        <v>0.38</v>
      </c>
      <c r="L150" s="61">
        <v>0.42</v>
      </c>
      <c r="M150" s="62"/>
      <c r="N150" s="61"/>
      <c r="O150" s="62"/>
      <c r="P150" s="61"/>
    </row>
    <row r="151" spans="2:16" ht="12.75">
      <c r="B151" s="3" t="s">
        <v>239</v>
      </c>
      <c r="C151" s="60">
        <v>1430</v>
      </c>
      <c r="D151" s="61">
        <v>0.29</v>
      </c>
      <c r="E151" s="62">
        <f t="shared" si="10"/>
        <v>0.305</v>
      </c>
      <c r="F151" s="61">
        <v>0.32</v>
      </c>
      <c r="G151" s="62">
        <f t="shared" si="11"/>
        <v>0.33499999999999996</v>
      </c>
      <c r="H151" s="61">
        <v>0.35</v>
      </c>
      <c r="I151" s="62">
        <f t="shared" si="13"/>
        <v>0.36</v>
      </c>
      <c r="J151" s="61">
        <v>0.37</v>
      </c>
      <c r="K151" s="62">
        <f>(L150+J151)/2</f>
        <v>0.395</v>
      </c>
      <c r="L151" s="61">
        <v>0.42</v>
      </c>
      <c r="M151" s="62"/>
      <c r="N151" s="61"/>
      <c r="O151" s="62"/>
      <c r="P151" s="61"/>
    </row>
    <row r="152" spans="2:16" ht="12.75">
      <c r="B152" s="3" t="s">
        <v>74</v>
      </c>
      <c r="C152" s="60">
        <v>1480</v>
      </c>
      <c r="D152" s="61">
        <v>0.29</v>
      </c>
      <c r="E152" s="62">
        <f t="shared" si="10"/>
        <v>0.305</v>
      </c>
      <c r="F152" s="61">
        <v>0.32</v>
      </c>
      <c r="G152" s="62">
        <f t="shared" si="11"/>
        <v>0.33499999999999996</v>
      </c>
      <c r="H152" s="61">
        <v>0.35</v>
      </c>
      <c r="I152" s="62">
        <f t="shared" si="13"/>
        <v>0.36</v>
      </c>
      <c r="J152" s="61">
        <v>0.37</v>
      </c>
      <c r="K152" s="62">
        <f>(L151+J152)/2</f>
        <v>0.395</v>
      </c>
      <c r="L152" s="61">
        <v>0.53</v>
      </c>
      <c r="M152" s="62"/>
      <c r="N152" s="61"/>
      <c r="O152" s="62"/>
      <c r="P152" s="61"/>
    </row>
    <row r="153" spans="2:16" ht="12.75">
      <c r="B153" s="3" t="s">
        <v>75</v>
      </c>
      <c r="C153" s="60">
        <v>1510</v>
      </c>
      <c r="D153" s="61">
        <v>0.35</v>
      </c>
      <c r="E153" s="62">
        <f t="shared" si="10"/>
        <v>0.375</v>
      </c>
      <c r="F153" s="61">
        <v>0.4</v>
      </c>
      <c r="G153" s="62">
        <f t="shared" si="11"/>
        <v>0.42000000000000004</v>
      </c>
      <c r="H153" s="61">
        <v>0.44</v>
      </c>
      <c r="I153" s="62">
        <f t="shared" si="13"/>
        <v>0.45999999999999996</v>
      </c>
      <c r="J153" s="61">
        <v>0.48</v>
      </c>
      <c r="K153" s="62">
        <f>(L152+J153)/2</f>
        <v>0.505</v>
      </c>
      <c r="L153" s="61">
        <v>0.63</v>
      </c>
      <c r="M153" s="62">
        <f>(N153+L153)/2</f>
        <v>0.65</v>
      </c>
      <c r="N153" s="61">
        <v>0.67</v>
      </c>
      <c r="O153" s="62"/>
      <c r="P153" s="61"/>
    </row>
    <row r="154" spans="2:16" ht="12.75">
      <c r="B154" s="3" t="s">
        <v>76</v>
      </c>
      <c r="C154" s="60">
        <v>1750</v>
      </c>
      <c r="D154" s="61">
        <v>0.42</v>
      </c>
      <c r="E154" s="62">
        <f t="shared" si="10"/>
        <v>0.45499999999999996</v>
      </c>
      <c r="F154" s="61">
        <v>0.49</v>
      </c>
      <c r="G154" s="62">
        <f t="shared" si="11"/>
        <v>0.505</v>
      </c>
      <c r="H154" s="61">
        <v>0.52</v>
      </c>
      <c r="I154" s="62">
        <f t="shared" si="13"/>
        <v>0.5449999999999999</v>
      </c>
      <c r="J154" s="61">
        <v>0.57</v>
      </c>
      <c r="K154" s="62">
        <f>(L153+J154)/2</f>
        <v>0.6</v>
      </c>
      <c r="L154" s="61"/>
      <c r="M154" s="62"/>
      <c r="N154" s="61"/>
      <c r="O154" s="62"/>
      <c r="P154" s="61"/>
    </row>
    <row r="155" spans="2:16" ht="12.75">
      <c r="B155" s="3" t="s">
        <v>225</v>
      </c>
      <c r="C155" s="60">
        <v>1100</v>
      </c>
      <c r="D155" s="61">
        <v>0.12</v>
      </c>
      <c r="E155" s="62">
        <f t="shared" si="10"/>
        <v>0.135</v>
      </c>
      <c r="F155" s="61">
        <v>0.15</v>
      </c>
      <c r="G155" s="62">
        <f t="shared" si="11"/>
        <v>0.16</v>
      </c>
      <c r="H155" s="61">
        <v>0.17</v>
      </c>
      <c r="I155" s="62">
        <f t="shared" si="13"/>
        <v>0.19</v>
      </c>
      <c r="J155" s="61">
        <v>0.21</v>
      </c>
      <c r="K155" s="62"/>
      <c r="L155" s="61"/>
      <c r="M155" s="62"/>
      <c r="N155" s="61"/>
      <c r="O155" s="62"/>
      <c r="P155" s="61"/>
    </row>
    <row r="156" spans="2:16" ht="12.75">
      <c r="B156" s="3" t="s">
        <v>226</v>
      </c>
      <c r="C156" s="60">
        <v>1100</v>
      </c>
      <c r="D156" s="61">
        <v>0.13</v>
      </c>
      <c r="E156" s="62">
        <f t="shared" si="10"/>
        <v>0.14500000000000002</v>
      </c>
      <c r="F156" s="61">
        <v>0.16</v>
      </c>
      <c r="G156" s="62">
        <f t="shared" si="11"/>
        <v>0.18</v>
      </c>
      <c r="H156" s="61">
        <v>0.2</v>
      </c>
      <c r="I156" s="62">
        <f t="shared" si="13"/>
        <v>0.21500000000000002</v>
      </c>
      <c r="J156" s="61">
        <v>0.23</v>
      </c>
      <c r="K156" s="62"/>
      <c r="L156" s="61"/>
      <c r="M156" s="62"/>
      <c r="N156" s="61"/>
      <c r="O156" s="62"/>
      <c r="P156" s="61"/>
    </row>
    <row r="157" spans="3:16" ht="12.75">
      <c r="C157" s="60"/>
      <c r="D157" s="61"/>
      <c r="E157" s="62"/>
      <c r="F157" s="61"/>
      <c r="G157" s="62"/>
      <c r="H157" s="61"/>
      <c r="I157" s="62"/>
      <c r="J157" s="61"/>
      <c r="K157" s="62"/>
      <c r="L157" s="61"/>
      <c r="M157" s="62"/>
      <c r="N157" s="61"/>
      <c r="O157" s="62"/>
      <c r="P157" s="61"/>
    </row>
    <row r="158" spans="1:16" ht="12.75">
      <c r="A158" s="58">
        <v>7</v>
      </c>
      <c r="B158" s="58" t="s">
        <v>77</v>
      </c>
      <c r="C158" s="60"/>
      <c r="D158" s="61"/>
      <c r="E158" s="62"/>
      <c r="F158" s="61"/>
      <c r="G158" s="62"/>
      <c r="H158" s="61"/>
      <c r="I158" s="62"/>
      <c r="J158" s="61"/>
      <c r="K158" s="62"/>
      <c r="L158" s="61"/>
      <c r="M158" s="62"/>
      <c r="N158" s="61"/>
      <c r="O158" s="62"/>
      <c r="P158" s="61"/>
    </row>
    <row r="159" spans="2:16" ht="12.75">
      <c r="B159" s="3" t="s">
        <v>78</v>
      </c>
      <c r="C159" s="60">
        <v>1250</v>
      </c>
      <c r="D159" s="61"/>
      <c r="E159" s="62"/>
      <c r="F159" s="61"/>
      <c r="G159" s="62"/>
      <c r="H159" s="61">
        <v>0.72</v>
      </c>
      <c r="I159" s="62"/>
      <c r="J159" s="61"/>
      <c r="K159" s="62"/>
      <c r="L159" s="61"/>
      <c r="M159" s="62"/>
      <c r="N159" s="61"/>
      <c r="O159" s="62"/>
      <c r="P159" s="61"/>
    </row>
    <row r="160" spans="2:16" ht="12.75">
      <c r="B160" s="3" t="s">
        <v>79</v>
      </c>
      <c r="C160" s="60">
        <v>1350</v>
      </c>
      <c r="D160" s="61"/>
      <c r="E160" s="62"/>
      <c r="F160" s="61"/>
      <c r="G160" s="62"/>
      <c r="H160" s="61">
        <v>0.72</v>
      </c>
      <c r="I160" s="62"/>
      <c r="J160" s="61"/>
      <c r="K160" s="62"/>
      <c r="L160" s="61"/>
      <c r="M160" s="62"/>
      <c r="N160" s="61"/>
      <c r="O160" s="62"/>
      <c r="P160" s="61"/>
    </row>
    <row r="161" spans="1:16" ht="12.75">
      <c r="A161" s="58"/>
      <c r="B161" s="3" t="s">
        <v>80</v>
      </c>
      <c r="C161" s="60">
        <v>1500</v>
      </c>
      <c r="D161" s="61"/>
      <c r="E161" s="62"/>
      <c r="F161" s="61"/>
      <c r="G161" s="62"/>
      <c r="H161" s="61">
        <v>0.79</v>
      </c>
      <c r="I161" s="62"/>
      <c r="J161" s="61"/>
      <c r="K161" s="62"/>
      <c r="L161" s="61"/>
      <c r="M161" s="62"/>
      <c r="N161" s="61"/>
      <c r="O161" s="62"/>
      <c r="P161" s="61"/>
    </row>
    <row r="162" spans="2:16" ht="12.75">
      <c r="B162" s="3" t="s">
        <v>81</v>
      </c>
      <c r="C162" s="60">
        <v>1500</v>
      </c>
      <c r="D162" s="61"/>
      <c r="E162" s="62"/>
      <c r="F162" s="61"/>
      <c r="G162" s="62"/>
      <c r="H162" s="61">
        <v>0.79</v>
      </c>
      <c r="I162" s="62"/>
      <c r="J162" s="61"/>
      <c r="K162" s="62"/>
      <c r="L162" s="61"/>
      <c r="M162" s="62"/>
      <c r="N162" s="61"/>
      <c r="O162" s="62"/>
      <c r="P162" s="61"/>
    </row>
    <row r="163" spans="2:16" ht="12.75">
      <c r="B163" s="3" t="s">
        <v>82</v>
      </c>
      <c r="C163" s="60">
        <v>1600</v>
      </c>
      <c r="D163" s="61"/>
      <c r="E163" s="62"/>
      <c r="F163" s="61"/>
      <c r="G163" s="62"/>
      <c r="H163" s="61">
        <v>0.79</v>
      </c>
      <c r="I163" s="62"/>
      <c r="J163" s="61"/>
      <c r="K163" s="62"/>
      <c r="L163" s="61"/>
      <c r="M163" s="62"/>
      <c r="N163" s="61"/>
      <c r="O163" s="62"/>
      <c r="P163" s="61"/>
    </row>
    <row r="164" spans="2:16" ht="12.75">
      <c r="B164" s="3" t="s">
        <v>83</v>
      </c>
      <c r="C164" s="60">
        <v>1500</v>
      </c>
      <c r="D164" s="61"/>
      <c r="E164" s="62"/>
      <c r="F164" s="61"/>
      <c r="G164" s="62"/>
      <c r="H164" s="61">
        <v>0.79</v>
      </c>
      <c r="I164" s="62"/>
      <c r="J164" s="61"/>
      <c r="K164" s="62"/>
      <c r="L164" s="61"/>
      <c r="M164" s="62"/>
      <c r="N164" s="61"/>
      <c r="O164" s="62"/>
      <c r="P164" s="61"/>
    </row>
    <row r="165" spans="2:16" ht="12.75">
      <c r="B165" s="3" t="s">
        <v>84</v>
      </c>
      <c r="C165" s="60">
        <v>1700</v>
      </c>
      <c r="D165" s="61"/>
      <c r="E165" s="62"/>
      <c r="F165" s="61"/>
      <c r="G165" s="62"/>
      <c r="H165" s="61">
        <v>0.86</v>
      </c>
      <c r="I165" s="62"/>
      <c r="J165" s="61"/>
      <c r="K165" s="62"/>
      <c r="L165" s="61"/>
      <c r="M165" s="62"/>
      <c r="N165" s="61"/>
      <c r="O165" s="62"/>
      <c r="P165" s="61"/>
    </row>
    <row r="166" spans="2:16" ht="12.75">
      <c r="B166" s="3" t="s">
        <v>85</v>
      </c>
      <c r="C166" s="60">
        <v>1500</v>
      </c>
      <c r="D166" s="61"/>
      <c r="E166" s="62"/>
      <c r="F166" s="61"/>
      <c r="G166" s="62"/>
      <c r="H166" s="61">
        <v>1.31</v>
      </c>
      <c r="I166" s="62"/>
      <c r="J166" s="61"/>
      <c r="K166" s="62"/>
      <c r="L166" s="61"/>
      <c r="M166" s="62"/>
      <c r="N166" s="61"/>
      <c r="O166" s="62"/>
      <c r="P166" s="61"/>
    </row>
    <row r="167" spans="2:16" ht="12.75">
      <c r="B167" s="3" t="s">
        <v>86</v>
      </c>
      <c r="C167" s="60">
        <v>1600</v>
      </c>
      <c r="D167" s="61"/>
      <c r="E167" s="62"/>
      <c r="F167" s="61"/>
      <c r="G167" s="62"/>
      <c r="H167" s="61">
        <v>0.86</v>
      </c>
      <c r="I167" s="62"/>
      <c r="J167" s="61"/>
      <c r="K167" s="62"/>
      <c r="L167" s="61"/>
      <c r="M167" s="62"/>
      <c r="N167" s="61"/>
      <c r="O167" s="62"/>
      <c r="P167" s="61"/>
    </row>
    <row r="168" spans="2:16" ht="12.75">
      <c r="B168" s="3" t="s">
        <v>87</v>
      </c>
      <c r="C168" s="60">
        <v>1700</v>
      </c>
      <c r="D168" s="61"/>
      <c r="E168" s="62"/>
      <c r="F168" s="61"/>
      <c r="G168" s="62"/>
      <c r="H168" s="61">
        <v>0.86</v>
      </c>
      <c r="I168" s="62"/>
      <c r="J168" s="61"/>
      <c r="K168" s="62"/>
      <c r="L168" s="61"/>
      <c r="M168" s="62"/>
      <c r="N168" s="61"/>
      <c r="O168" s="62"/>
      <c r="P168" s="61"/>
    </row>
    <row r="169" spans="2:16" ht="12.75">
      <c r="B169" s="3" t="s">
        <v>88</v>
      </c>
      <c r="C169" s="60">
        <v>1800</v>
      </c>
      <c r="D169" s="61"/>
      <c r="E169" s="62"/>
      <c r="F169" s="61"/>
      <c r="G169" s="62"/>
      <c r="H169" s="61">
        <v>2.16</v>
      </c>
      <c r="I169" s="62"/>
      <c r="J169" s="61"/>
      <c r="K169" s="62"/>
      <c r="L169" s="61"/>
      <c r="M169" s="62"/>
      <c r="N169" s="61"/>
      <c r="O169" s="62"/>
      <c r="P169" s="61"/>
    </row>
    <row r="170" spans="2:16" ht="12.75">
      <c r="B170" s="3" t="s">
        <v>89</v>
      </c>
      <c r="C170" s="60">
        <v>1800</v>
      </c>
      <c r="D170" s="61"/>
      <c r="E170" s="62"/>
      <c r="F170" s="61"/>
      <c r="G170" s="62"/>
      <c r="H170" s="61">
        <v>2.16</v>
      </c>
      <c r="I170" s="62"/>
      <c r="J170" s="61"/>
      <c r="K170" s="62"/>
      <c r="L170" s="61"/>
      <c r="M170" s="62"/>
      <c r="N170" s="61"/>
      <c r="O170" s="62"/>
      <c r="P170" s="61"/>
    </row>
    <row r="171" spans="2:16" ht="12.75">
      <c r="B171" s="3" t="s">
        <v>90</v>
      </c>
      <c r="C171" s="60">
        <v>1800</v>
      </c>
      <c r="D171" s="61"/>
      <c r="E171" s="62"/>
      <c r="F171" s="61"/>
      <c r="G171" s="62"/>
      <c r="H171" s="61">
        <v>2.16</v>
      </c>
      <c r="I171" s="62"/>
      <c r="J171" s="61"/>
      <c r="K171" s="62"/>
      <c r="L171" s="61"/>
      <c r="M171" s="62"/>
      <c r="N171" s="61"/>
      <c r="O171" s="62"/>
      <c r="P171" s="61"/>
    </row>
    <row r="172" spans="2:16" ht="12.75">
      <c r="B172" s="3" t="s">
        <v>91</v>
      </c>
      <c r="C172" s="60">
        <v>1300</v>
      </c>
      <c r="D172" s="61"/>
      <c r="E172" s="62"/>
      <c r="F172" s="61"/>
      <c r="G172" s="62"/>
      <c r="H172" s="61">
        <v>0.58</v>
      </c>
      <c r="I172" s="62"/>
      <c r="J172" s="61"/>
      <c r="K172" s="62"/>
      <c r="L172" s="61"/>
      <c r="M172" s="62"/>
      <c r="N172" s="61"/>
      <c r="O172" s="62"/>
      <c r="P172" s="61"/>
    </row>
    <row r="173" spans="2:16" ht="12.75">
      <c r="B173" s="3" t="s">
        <v>92</v>
      </c>
      <c r="C173" s="60">
        <v>1400</v>
      </c>
      <c r="D173" s="61"/>
      <c r="E173" s="62"/>
      <c r="F173" s="61"/>
      <c r="G173" s="62"/>
      <c r="H173" s="61">
        <v>0.79</v>
      </c>
      <c r="I173" s="62"/>
      <c r="J173" s="61"/>
      <c r="K173" s="62"/>
      <c r="L173" s="61"/>
      <c r="M173" s="62"/>
      <c r="N173" s="61"/>
      <c r="O173" s="62"/>
      <c r="P173" s="61"/>
    </row>
    <row r="174" spans="2:16" ht="12.75">
      <c r="B174" s="3" t="s">
        <v>93</v>
      </c>
      <c r="C174" s="60">
        <v>1400</v>
      </c>
      <c r="D174" s="61"/>
      <c r="E174" s="62"/>
      <c r="F174" s="61"/>
      <c r="G174" s="62"/>
      <c r="H174" s="61">
        <v>0.75</v>
      </c>
      <c r="I174" s="62"/>
      <c r="J174" s="61"/>
      <c r="K174" s="62"/>
      <c r="L174" s="61"/>
      <c r="M174" s="62"/>
      <c r="N174" s="61"/>
      <c r="O174" s="62"/>
      <c r="P174" s="61"/>
    </row>
    <row r="175" spans="2:16" ht="12.75">
      <c r="B175" s="3" t="s">
        <v>94</v>
      </c>
      <c r="C175" s="60">
        <v>1300</v>
      </c>
      <c r="D175" s="61"/>
      <c r="E175" s="62"/>
      <c r="F175" s="61"/>
      <c r="G175" s="62"/>
      <c r="H175" s="61">
        <v>0.79</v>
      </c>
      <c r="I175" s="62"/>
      <c r="J175" s="61"/>
      <c r="K175" s="62"/>
      <c r="L175" s="61"/>
      <c r="M175" s="62"/>
      <c r="N175" s="61"/>
      <c r="O175" s="62"/>
      <c r="P175" s="61"/>
    </row>
    <row r="176" spans="2:16" ht="12.75">
      <c r="B176" s="3" t="s">
        <v>95</v>
      </c>
      <c r="C176" s="60">
        <v>1500</v>
      </c>
      <c r="D176" s="61"/>
      <c r="E176" s="62"/>
      <c r="F176" s="61"/>
      <c r="G176" s="62"/>
      <c r="H176" s="61">
        <v>0.79</v>
      </c>
      <c r="I176" s="62"/>
      <c r="J176" s="61"/>
      <c r="K176" s="62"/>
      <c r="L176" s="61"/>
      <c r="M176" s="62"/>
      <c r="N176" s="61"/>
      <c r="O176" s="62"/>
      <c r="P176" s="61"/>
    </row>
    <row r="177" spans="2:16" ht="12.75">
      <c r="B177" s="3" t="s">
        <v>96</v>
      </c>
      <c r="C177" s="60">
        <v>1600</v>
      </c>
      <c r="D177" s="61"/>
      <c r="E177" s="62"/>
      <c r="F177" s="61"/>
      <c r="G177" s="62"/>
      <c r="H177" s="61">
        <v>0.79</v>
      </c>
      <c r="I177" s="62"/>
      <c r="J177" s="61"/>
      <c r="K177" s="62"/>
      <c r="L177" s="61"/>
      <c r="M177" s="62"/>
      <c r="N177" s="61"/>
      <c r="O177" s="62"/>
      <c r="P177" s="61"/>
    </row>
    <row r="178" spans="2:16" ht="12.75">
      <c r="B178" s="3" t="s">
        <v>97</v>
      </c>
      <c r="C178" s="60">
        <v>1500</v>
      </c>
      <c r="D178" s="61"/>
      <c r="E178" s="62"/>
      <c r="F178" s="61"/>
      <c r="G178" s="62"/>
      <c r="H178" s="61">
        <v>0.79</v>
      </c>
      <c r="I178" s="62"/>
      <c r="J178" s="61"/>
      <c r="K178" s="62"/>
      <c r="L178" s="61"/>
      <c r="M178" s="62"/>
      <c r="N178" s="61"/>
      <c r="O178" s="62"/>
      <c r="P178" s="61"/>
    </row>
    <row r="179" spans="2:16" ht="12.75">
      <c r="B179" s="3" t="s">
        <v>98</v>
      </c>
      <c r="C179" s="60">
        <v>1700</v>
      </c>
      <c r="D179" s="61"/>
      <c r="E179" s="62"/>
      <c r="F179" s="61"/>
      <c r="G179" s="62"/>
      <c r="H179" s="61">
        <v>0.79</v>
      </c>
      <c r="I179" s="62"/>
      <c r="J179" s="61"/>
      <c r="K179" s="62"/>
      <c r="L179" s="61"/>
      <c r="M179" s="62"/>
      <c r="N179" s="61"/>
      <c r="O179" s="62"/>
      <c r="P179" s="61"/>
    </row>
    <row r="180" spans="2:16" ht="12.75">
      <c r="B180" s="3" t="s">
        <v>99</v>
      </c>
      <c r="C180" s="60">
        <v>1700</v>
      </c>
      <c r="D180" s="61"/>
      <c r="E180" s="62"/>
      <c r="F180" s="61"/>
      <c r="G180" s="62"/>
      <c r="H180" s="61">
        <v>0.79</v>
      </c>
      <c r="I180" s="62"/>
      <c r="J180" s="61"/>
      <c r="K180" s="62"/>
      <c r="L180" s="61">
        <v>1.86</v>
      </c>
      <c r="M180" s="62">
        <f aca="true" t="shared" si="14" ref="M180:M190">(N180+L180)/2</f>
        <v>1.875</v>
      </c>
      <c r="N180" s="61">
        <v>1.89</v>
      </c>
      <c r="O180" s="62"/>
      <c r="P180" s="61"/>
    </row>
    <row r="181" spans="2:16" ht="12.75">
      <c r="B181" s="3" t="s">
        <v>100</v>
      </c>
      <c r="C181" s="60">
        <v>1800</v>
      </c>
      <c r="D181" s="61"/>
      <c r="E181" s="62"/>
      <c r="F181" s="61"/>
      <c r="G181" s="62"/>
      <c r="H181" s="61">
        <v>1.8</v>
      </c>
      <c r="I181" s="62">
        <f aca="true" t="shared" si="15" ref="I181:I186">(J181+H181)/2</f>
        <v>1.815</v>
      </c>
      <c r="J181" s="61">
        <v>1.83</v>
      </c>
      <c r="K181" s="62">
        <f aca="true" t="shared" si="16" ref="K181:K196">(L180+J181)/2</f>
        <v>1.8450000000000002</v>
      </c>
      <c r="L181" s="61">
        <v>1.4</v>
      </c>
      <c r="M181" s="62">
        <f t="shared" si="14"/>
        <v>1.455</v>
      </c>
      <c r="N181" s="61">
        <v>1.51</v>
      </c>
      <c r="O181" s="62"/>
      <c r="P181" s="61"/>
    </row>
    <row r="182" spans="2:16" ht="12.75">
      <c r="B182" s="3" t="s">
        <v>101</v>
      </c>
      <c r="C182" s="60">
        <v>1800</v>
      </c>
      <c r="D182" s="61"/>
      <c r="E182" s="62"/>
      <c r="F182" s="61"/>
      <c r="G182" s="62"/>
      <c r="H182" s="61">
        <v>1.28</v>
      </c>
      <c r="I182" s="62">
        <f t="shared" si="15"/>
        <v>1.28</v>
      </c>
      <c r="J182" s="61">
        <v>1.28</v>
      </c>
      <c r="K182" s="62">
        <f t="shared" si="16"/>
        <v>1.3399999999999999</v>
      </c>
      <c r="L182" s="61">
        <v>1.4</v>
      </c>
      <c r="M182" s="62">
        <f t="shared" si="14"/>
        <v>1.455</v>
      </c>
      <c r="N182" s="61">
        <v>1.51</v>
      </c>
      <c r="O182" s="62"/>
      <c r="P182" s="61"/>
    </row>
    <row r="183" spans="2:16" ht="12.75">
      <c r="B183" s="3" t="s">
        <v>241</v>
      </c>
      <c r="C183" s="60">
        <v>1800</v>
      </c>
      <c r="D183" s="61"/>
      <c r="E183" s="62"/>
      <c r="F183" s="61"/>
      <c r="G183" s="62"/>
      <c r="H183" s="61">
        <v>1.28</v>
      </c>
      <c r="I183" s="62">
        <f t="shared" si="15"/>
        <v>1.28</v>
      </c>
      <c r="J183" s="61">
        <v>1.28</v>
      </c>
      <c r="K183" s="62">
        <f t="shared" si="16"/>
        <v>1.3399999999999999</v>
      </c>
      <c r="L183" s="61">
        <v>1.4</v>
      </c>
      <c r="M183" s="62">
        <f t="shared" si="14"/>
        <v>1.455</v>
      </c>
      <c r="N183" s="61">
        <v>1.51</v>
      </c>
      <c r="O183" s="62"/>
      <c r="P183" s="61"/>
    </row>
    <row r="184" spans="2:16" ht="12.75">
      <c r="B184" s="3" t="s">
        <v>242</v>
      </c>
      <c r="C184" s="60">
        <v>1700</v>
      </c>
      <c r="D184" s="61"/>
      <c r="E184" s="62"/>
      <c r="F184" s="61"/>
      <c r="G184" s="62"/>
      <c r="H184" s="61">
        <v>1.28</v>
      </c>
      <c r="I184" s="62">
        <f t="shared" si="15"/>
        <v>1.28</v>
      </c>
      <c r="J184" s="61">
        <v>1.28</v>
      </c>
      <c r="K184" s="62">
        <f t="shared" si="16"/>
        <v>1.3399999999999999</v>
      </c>
      <c r="L184" s="61">
        <v>1.28</v>
      </c>
      <c r="M184" s="62">
        <f t="shared" si="14"/>
        <v>1.4300000000000002</v>
      </c>
      <c r="N184" s="61">
        <v>1.58</v>
      </c>
      <c r="O184" s="62"/>
      <c r="P184" s="61"/>
    </row>
    <row r="185" spans="2:16" ht="12.75">
      <c r="B185" s="3" t="s">
        <v>102</v>
      </c>
      <c r="C185" s="60">
        <v>1650</v>
      </c>
      <c r="D185" s="61"/>
      <c r="E185" s="62"/>
      <c r="F185" s="61">
        <v>1.02</v>
      </c>
      <c r="G185" s="62">
        <f>(H185+F185)/2</f>
        <v>1.045</v>
      </c>
      <c r="H185" s="61">
        <v>1.07</v>
      </c>
      <c r="I185" s="62">
        <f t="shared" si="15"/>
        <v>1.105</v>
      </c>
      <c r="J185" s="61">
        <v>1.14</v>
      </c>
      <c r="K185" s="62">
        <f t="shared" si="16"/>
        <v>1.21</v>
      </c>
      <c r="L185" s="61">
        <v>1.22</v>
      </c>
      <c r="M185" s="62">
        <f t="shared" si="14"/>
        <v>1.3599999999999999</v>
      </c>
      <c r="N185" s="61">
        <v>1.5</v>
      </c>
      <c r="O185" s="62"/>
      <c r="P185" s="61"/>
    </row>
    <row r="186" spans="2:16" ht="12.75">
      <c r="B186" s="3" t="s">
        <v>244</v>
      </c>
      <c r="C186" s="60">
        <v>1650</v>
      </c>
      <c r="D186" s="61"/>
      <c r="E186" s="62"/>
      <c r="F186" s="61">
        <v>0.97</v>
      </c>
      <c r="G186" s="62">
        <f>(H186+F186)/2</f>
        <v>0.995</v>
      </c>
      <c r="H186" s="61">
        <v>1.02</v>
      </c>
      <c r="I186" s="62">
        <f t="shared" si="15"/>
        <v>1.0550000000000002</v>
      </c>
      <c r="J186" s="61">
        <v>1.09</v>
      </c>
      <c r="K186" s="62">
        <f t="shared" si="16"/>
        <v>1.155</v>
      </c>
      <c r="L186" s="61">
        <v>1.22</v>
      </c>
      <c r="M186" s="62">
        <f t="shared" si="14"/>
        <v>1.3599999999999999</v>
      </c>
      <c r="N186" s="61">
        <v>1.5</v>
      </c>
      <c r="O186" s="62"/>
      <c r="P186" s="61"/>
    </row>
    <row r="187" spans="2:16" ht="12.75">
      <c r="B187" s="3" t="s">
        <v>243</v>
      </c>
      <c r="C187" s="60">
        <v>1650</v>
      </c>
      <c r="D187" s="61"/>
      <c r="E187" s="62"/>
      <c r="F187" s="61">
        <v>0.97</v>
      </c>
      <c r="G187" s="62">
        <f>(H187+F187)/2</f>
        <v>0.995</v>
      </c>
      <c r="H187" s="61">
        <v>1.02</v>
      </c>
      <c r="I187" s="62">
        <f aca="true" t="shared" si="17" ref="I187:I194">(J187+H187)/2</f>
        <v>1.0550000000000002</v>
      </c>
      <c r="J187" s="61">
        <v>1.09</v>
      </c>
      <c r="K187" s="62">
        <f t="shared" si="16"/>
        <v>1.155</v>
      </c>
      <c r="L187" s="61">
        <v>1.32</v>
      </c>
      <c r="M187" s="62">
        <f t="shared" si="14"/>
        <v>1.3599999999999999</v>
      </c>
      <c r="N187" s="61">
        <v>1.4</v>
      </c>
      <c r="O187" s="62"/>
      <c r="P187" s="61"/>
    </row>
    <row r="188" spans="2:16" ht="12.75">
      <c r="B188" s="3" t="s">
        <v>103</v>
      </c>
      <c r="C188" s="60">
        <v>1650</v>
      </c>
      <c r="D188" s="61"/>
      <c r="E188" s="62"/>
      <c r="F188" s="61"/>
      <c r="G188" s="62"/>
      <c r="H188" s="61">
        <v>1.11</v>
      </c>
      <c r="I188" s="62">
        <f t="shared" si="17"/>
        <v>1.17</v>
      </c>
      <c r="J188" s="61">
        <v>1.23</v>
      </c>
      <c r="K188" s="62">
        <f t="shared" si="16"/>
        <v>1.275</v>
      </c>
      <c r="L188" s="61">
        <v>0.92</v>
      </c>
      <c r="M188" s="62">
        <f t="shared" si="14"/>
        <v>0.9650000000000001</v>
      </c>
      <c r="N188" s="61">
        <v>1.01</v>
      </c>
      <c r="O188" s="62"/>
      <c r="P188" s="61"/>
    </row>
    <row r="189" spans="2:16" ht="12.75">
      <c r="B189" s="3" t="s">
        <v>104</v>
      </c>
      <c r="C189" s="60">
        <v>1540</v>
      </c>
      <c r="D189" s="61"/>
      <c r="E189" s="62"/>
      <c r="F189" s="61">
        <v>0.64</v>
      </c>
      <c r="G189" s="62">
        <f aca="true" t="shared" si="18" ref="G189:G194">(H189+F189)/2</f>
        <v>0.685</v>
      </c>
      <c r="H189" s="61">
        <v>0.73</v>
      </c>
      <c r="I189" s="62">
        <f t="shared" si="17"/>
        <v>0.77</v>
      </c>
      <c r="J189" s="61">
        <v>0.81</v>
      </c>
      <c r="K189" s="62">
        <f t="shared" si="16"/>
        <v>0.865</v>
      </c>
      <c r="L189" s="61">
        <v>0.95</v>
      </c>
      <c r="M189" s="62">
        <f t="shared" si="14"/>
        <v>1</v>
      </c>
      <c r="N189" s="61">
        <v>1.05</v>
      </c>
      <c r="O189" s="62"/>
      <c r="P189" s="61"/>
    </row>
    <row r="190" spans="2:16" ht="12.75">
      <c r="B190" s="3" t="s">
        <v>105</v>
      </c>
      <c r="C190" s="60">
        <v>1540</v>
      </c>
      <c r="D190" s="61"/>
      <c r="E190" s="62"/>
      <c r="F190" s="61">
        <v>0.66</v>
      </c>
      <c r="G190" s="62">
        <f t="shared" si="18"/>
        <v>0.7050000000000001</v>
      </c>
      <c r="H190" s="61">
        <v>0.75</v>
      </c>
      <c r="I190" s="62">
        <f t="shared" si="17"/>
        <v>0.7949999999999999</v>
      </c>
      <c r="J190" s="61">
        <v>0.84</v>
      </c>
      <c r="K190" s="62">
        <f t="shared" si="16"/>
        <v>0.895</v>
      </c>
      <c r="L190" s="61">
        <v>0.81</v>
      </c>
      <c r="M190" s="62">
        <f t="shared" si="14"/>
        <v>0.8700000000000001</v>
      </c>
      <c r="N190" s="61">
        <v>0.93</v>
      </c>
      <c r="O190" s="62"/>
      <c r="P190" s="61"/>
    </row>
    <row r="191" spans="2:16" ht="12.75">
      <c r="B191" s="3" t="s">
        <v>106</v>
      </c>
      <c r="C191" s="60">
        <v>1450</v>
      </c>
      <c r="D191" s="61"/>
      <c r="E191" s="62"/>
      <c r="F191" s="61">
        <v>0.59</v>
      </c>
      <c r="G191" s="62">
        <f t="shared" si="18"/>
        <v>0.615</v>
      </c>
      <c r="H191" s="61">
        <v>0.64</v>
      </c>
      <c r="I191" s="62">
        <f t="shared" si="17"/>
        <v>0.675</v>
      </c>
      <c r="J191" s="61">
        <v>0.71</v>
      </c>
      <c r="K191" s="62">
        <f t="shared" si="16"/>
        <v>0.76</v>
      </c>
      <c r="L191" s="61">
        <v>0.79</v>
      </c>
      <c r="M191" s="62"/>
      <c r="N191" s="61"/>
      <c r="O191" s="62"/>
      <c r="P191" s="61"/>
    </row>
    <row r="192" spans="2:16" ht="12.75">
      <c r="B192" s="3" t="s">
        <v>107</v>
      </c>
      <c r="C192" s="60">
        <v>1320</v>
      </c>
      <c r="D192" s="61"/>
      <c r="E192" s="62"/>
      <c r="F192" s="61">
        <v>0.56</v>
      </c>
      <c r="G192" s="62">
        <f t="shared" si="18"/>
        <v>0.5800000000000001</v>
      </c>
      <c r="H192" s="61">
        <v>0.6</v>
      </c>
      <c r="I192" s="62">
        <f t="shared" si="17"/>
        <v>0.64</v>
      </c>
      <c r="J192" s="61">
        <v>0.68</v>
      </c>
      <c r="K192" s="62">
        <f t="shared" si="16"/>
        <v>0.7350000000000001</v>
      </c>
      <c r="L192" s="61">
        <v>0.8</v>
      </c>
      <c r="M192" s="62"/>
      <c r="N192" s="61"/>
      <c r="O192" s="62"/>
      <c r="P192" s="61"/>
    </row>
    <row r="193" spans="2:16" ht="12.75">
      <c r="B193" s="3" t="s">
        <v>108</v>
      </c>
      <c r="C193" s="60">
        <v>1320</v>
      </c>
      <c r="D193" s="61"/>
      <c r="E193" s="62"/>
      <c r="F193" s="61">
        <v>0.58</v>
      </c>
      <c r="G193" s="62">
        <f t="shared" si="18"/>
        <v>0.6</v>
      </c>
      <c r="H193" s="61">
        <v>0.62</v>
      </c>
      <c r="I193" s="62">
        <f t="shared" si="17"/>
        <v>0.655</v>
      </c>
      <c r="J193" s="61">
        <v>0.69</v>
      </c>
      <c r="K193" s="62">
        <f t="shared" si="16"/>
        <v>0.745</v>
      </c>
      <c r="L193" s="61">
        <v>0.82</v>
      </c>
      <c r="M193" s="62"/>
      <c r="N193" s="61"/>
      <c r="O193" s="62"/>
      <c r="P193" s="61"/>
    </row>
    <row r="194" spans="2:16" ht="12.75">
      <c r="B194" s="3" t="s">
        <v>251</v>
      </c>
      <c r="C194" s="60">
        <v>1320</v>
      </c>
      <c r="D194" s="61"/>
      <c r="E194" s="62"/>
      <c r="F194" s="61">
        <v>0.6</v>
      </c>
      <c r="G194" s="62">
        <f t="shared" si="18"/>
        <v>0.62</v>
      </c>
      <c r="H194" s="61">
        <v>0.64</v>
      </c>
      <c r="I194" s="62">
        <f t="shared" si="17"/>
        <v>0.675</v>
      </c>
      <c r="J194" s="61">
        <v>0.71</v>
      </c>
      <c r="K194" s="62">
        <f t="shared" si="16"/>
        <v>0.7649999999999999</v>
      </c>
      <c r="L194" s="61">
        <v>0.66</v>
      </c>
      <c r="M194" s="62"/>
      <c r="N194" s="61"/>
      <c r="O194" s="62"/>
      <c r="P194" s="61"/>
    </row>
    <row r="195" spans="2:16" ht="12.75">
      <c r="B195" s="3" t="s">
        <v>240</v>
      </c>
      <c r="C195" s="60">
        <v>1300</v>
      </c>
      <c r="D195" s="61"/>
      <c r="E195" s="62"/>
      <c r="F195" s="61">
        <v>0.5</v>
      </c>
      <c r="G195" s="62">
        <f>(H195+F195)/2</f>
        <v>0.51</v>
      </c>
      <c r="H195" s="61">
        <v>0.52</v>
      </c>
      <c r="I195" s="62">
        <f>(J195+H195)/2</f>
        <v>0.5449999999999999</v>
      </c>
      <c r="J195" s="61">
        <v>0.57</v>
      </c>
      <c r="K195" s="62">
        <f t="shared" si="16"/>
        <v>0.615</v>
      </c>
      <c r="L195" s="61">
        <v>0.74</v>
      </c>
      <c r="M195" s="62"/>
      <c r="N195" s="61"/>
      <c r="O195" s="62"/>
      <c r="P195" s="61"/>
    </row>
    <row r="196" spans="2:16" ht="12.75">
      <c r="B196" s="3" t="s">
        <v>109</v>
      </c>
      <c r="C196" s="60">
        <v>1260</v>
      </c>
      <c r="D196" s="61"/>
      <c r="E196" s="62"/>
      <c r="F196" s="61">
        <v>0.49</v>
      </c>
      <c r="G196" s="62">
        <f>(H196+F196)/2</f>
        <v>0.495</v>
      </c>
      <c r="H196" s="61">
        <v>0.5</v>
      </c>
      <c r="I196" s="62">
        <f>(J196+H196)/2</f>
        <v>0.53</v>
      </c>
      <c r="J196" s="61">
        <v>0.56</v>
      </c>
      <c r="K196" s="62">
        <f t="shared" si="16"/>
        <v>0.65</v>
      </c>
      <c r="L196" s="61"/>
      <c r="M196" s="62"/>
      <c r="N196" s="61"/>
      <c r="O196" s="62"/>
      <c r="P196" s="61"/>
    </row>
    <row r="197" spans="2:16" ht="12.75">
      <c r="B197" s="3" t="s">
        <v>176</v>
      </c>
      <c r="C197" s="60">
        <v>900</v>
      </c>
      <c r="D197" s="61">
        <v>0.62</v>
      </c>
      <c r="E197" s="62">
        <f>(F197+D197)/2</f>
        <v>0.65</v>
      </c>
      <c r="F197" s="61">
        <v>0.68</v>
      </c>
      <c r="G197" s="62">
        <f>(H197+F197)/2</f>
        <v>0.71</v>
      </c>
      <c r="H197" s="61">
        <v>0.74</v>
      </c>
      <c r="I197" s="62">
        <f>(J197+H197)/2</f>
        <v>0.78</v>
      </c>
      <c r="J197" s="61">
        <v>0.82</v>
      </c>
      <c r="K197" s="62"/>
      <c r="L197" s="61">
        <v>0.97</v>
      </c>
      <c r="M197" s="62"/>
      <c r="N197" s="61"/>
      <c r="O197" s="62"/>
      <c r="P197" s="61"/>
    </row>
    <row r="198" spans="2:16" ht="12.75">
      <c r="B198" s="3" t="s">
        <v>313</v>
      </c>
      <c r="C198" s="60"/>
      <c r="D198" s="61">
        <v>0.65</v>
      </c>
      <c r="E198" s="62">
        <v>0.68</v>
      </c>
      <c r="F198" s="61">
        <v>0.71</v>
      </c>
      <c r="G198" s="62">
        <v>0.75</v>
      </c>
      <c r="H198" s="61">
        <v>0.79</v>
      </c>
      <c r="I198" s="62">
        <v>0.83</v>
      </c>
      <c r="J198" s="61">
        <v>0.87</v>
      </c>
      <c r="K198" s="62">
        <v>0.92</v>
      </c>
      <c r="L198" s="61">
        <v>0.7</v>
      </c>
      <c r="M198" s="62"/>
      <c r="N198" s="61"/>
      <c r="O198" s="62"/>
      <c r="P198" s="61"/>
    </row>
    <row r="199" spans="2:16" ht="12.75">
      <c r="B199" s="3" t="s">
        <v>321</v>
      </c>
      <c r="C199" s="60"/>
      <c r="D199" s="61">
        <v>0.5</v>
      </c>
      <c r="E199" s="62">
        <v>0.7</v>
      </c>
      <c r="F199" s="61">
        <v>0.9</v>
      </c>
      <c r="G199" s="62">
        <v>0.9</v>
      </c>
      <c r="H199" s="61">
        <v>0.9</v>
      </c>
      <c r="I199" s="62">
        <v>0.8</v>
      </c>
      <c r="J199" s="61">
        <v>0.8</v>
      </c>
      <c r="K199" s="62">
        <v>0.8</v>
      </c>
      <c r="L199" s="61"/>
      <c r="M199" s="62"/>
      <c r="N199" s="61"/>
      <c r="O199" s="62"/>
      <c r="P199" s="61"/>
    </row>
    <row r="200" spans="2:16" ht="12.75">
      <c r="B200" s="123" t="s">
        <v>359</v>
      </c>
      <c r="C200" s="60"/>
      <c r="D200" s="61"/>
      <c r="E200" s="62"/>
      <c r="F200" s="61"/>
      <c r="G200" s="62"/>
      <c r="H200" s="61"/>
      <c r="I200" s="62"/>
      <c r="J200" s="61"/>
      <c r="K200" s="62"/>
      <c r="L200" s="61"/>
      <c r="M200" s="62"/>
      <c r="N200" s="61"/>
      <c r="O200" s="62"/>
      <c r="P200" s="61"/>
    </row>
    <row r="201" spans="2:16" ht="12.75">
      <c r="B201" s="123"/>
      <c r="C201" s="60"/>
      <c r="D201" s="61"/>
      <c r="E201" s="62"/>
      <c r="F201" s="61"/>
      <c r="G201" s="62"/>
      <c r="H201" s="61"/>
      <c r="I201" s="62"/>
      <c r="J201" s="61"/>
      <c r="K201" s="62"/>
      <c r="L201" s="61"/>
      <c r="M201" s="62"/>
      <c r="N201" s="61"/>
      <c r="O201" s="62"/>
      <c r="P201" s="61"/>
    </row>
    <row r="202" spans="1:16" ht="12.75">
      <c r="A202" s="58">
        <v>8</v>
      </c>
      <c r="B202" s="58" t="s">
        <v>110</v>
      </c>
      <c r="C202" s="60"/>
      <c r="D202" s="61"/>
      <c r="E202" s="62"/>
      <c r="F202" s="61"/>
      <c r="G202" s="62"/>
      <c r="H202" s="61"/>
      <c r="I202" s="62"/>
      <c r="J202" s="61"/>
      <c r="K202" s="62"/>
      <c r="L202" s="61"/>
      <c r="M202" s="62"/>
      <c r="N202" s="61"/>
      <c r="O202" s="62"/>
      <c r="P202" s="61"/>
    </row>
    <row r="203" spans="2:16" ht="12.75">
      <c r="B203" s="3" t="s">
        <v>111</v>
      </c>
      <c r="C203" s="60">
        <v>1400</v>
      </c>
      <c r="D203" s="61"/>
      <c r="E203" s="62"/>
      <c r="F203" s="61"/>
      <c r="G203" s="62"/>
      <c r="H203" s="61">
        <v>1.4</v>
      </c>
      <c r="I203" s="62"/>
      <c r="J203" s="61"/>
      <c r="K203" s="62"/>
      <c r="L203" s="61"/>
      <c r="M203" s="62"/>
      <c r="N203" s="61"/>
      <c r="O203" s="62"/>
      <c r="P203" s="61"/>
    </row>
    <row r="204" spans="2:16" ht="12.75">
      <c r="B204" s="3" t="s">
        <v>114</v>
      </c>
      <c r="C204" s="60">
        <v>1500</v>
      </c>
      <c r="D204" s="61"/>
      <c r="E204" s="62"/>
      <c r="F204" s="61"/>
      <c r="G204" s="62"/>
      <c r="H204" s="61">
        <v>1.5</v>
      </c>
      <c r="I204" s="62"/>
      <c r="J204" s="61"/>
      <c r="K204" s="62"/>
      <c r="L204" s="61"/>
      <c r="M204" s="62"/>
      <c r="N204" s="61"/>
      <c r="O204" s="62"/>
      <c r="P204" s="61"/>
    </row>
    <row r="205" spans="1:16" ht="12.75">
      <c r="A205" s="58"/>
      <c r="B205" s="3" t="s">
        <v>116</v>
      </c>
      <c r="C205" s="60">
        <v>1600</v>
      </c>
      <c r="D205" s="61"/>
      <c r="E205" s="62"/>
      <c r="F205" s="61"/>
      <c r="G205" s="62"/>
      <c r="H205" s="61">
        <v>1.7</v>
      </c>
      <c r="I205" s="62"/>
      <c r="J205" s="61"/>
      <c r="K205" s="62"/>
      <c r="L205" s="61"/>
      <c r="M205" s="62"/>
      <c r="N205" s="61"/>
      <c r="O205" s="62"/>
      <c r="P205" s="61"/>
    </row>
    <row r="206" spans="2:16" ht="12.75">
      <c r="B206" s="3" t="s">
        <v>316</v>
      </c>
      <c r="C206" s="60" t="s">
        <v>317</v>
      </c>
      <c r="D206" s="61"/>
      <c r="E206" s="62"/>
      <c r="F206" s="61"/>
      <c r="G206" s="62"/>
      <c r="H206" s="61">
        <v>1.5</v>
      </c>
      <c r="I206" s="62"/>
      <c r="J206" s="61"/>
      <c r="K206" s="62"/>
      <c r="L206" s="61"/>
      <c r="M206" s="62"/>
      <c r="N206" s="61"/>
      <c r="O206" s="62"/>
      <c r="P206" s="61"/>
    </row>
    <row r="207" spans="2:16" ht="12.75">
      <c r="B207" s="3" t="s">
        <v>318</v>
      </c>
      <c r="C207" s="60" t="s">
        <v>319</v>
      </c>
      <c r="D207" s="61"/>
      <c r="E207" s="62"/>
      <c r="F207" s="61"/>
      <c r="G207" s="62"/>
      <c r="H207" s="61">
        <v>1.6</v>
      </c>
      <c r="I207" s="62"/>
      <c r="J207" s="61"/>
      <c r="K207" s="62"/>
      <c r="L207" s="61"/>
      <c r="M207" s="62"/>
      <c r="N207" s="61"/>
      <c r="O207" s="62"/>
      <c r="P207" s="61"/>
    </row>
    <row r="208" spans="2:16" ht="12.75">
      <c r="B208" s="3" t="s">
        <v>112</v>
      </c>
      <c r="C208" s="60">
        <v>1400</v>
      </c>
      <c r="D208" s="61"/>
      <c r="E208" s="62"/>
      <c r="F208" s="61"/>
      <c r="G208" s="62"/>
      <c r="H208" s="61">
        <v>1.53</v>
      </c>
      <c r="I208" s="62"/>
      <c r="J208" s="61"/>
      <c r="K208" s="62"/>
      <c r="L208" s="61"/>
      <c r="M208" s="62"/>
      <c r="N208" s="61"/>
      <c r="O208" s="62"/>
      <c r="P208" s="61"/>
    </row>
    <row r="209" spans="2:16" ht="12.75">
      <c r="B209" s="3" t="s">
        <v>113</v>
      </c>
      <c r="C209" s="60">
        <v>1600</v>
      </c>
      <c r="D209" s="61"/>
      <c r="E209" s="62"/>
      <c r="F209" s="61"/>
      <c r="G209" s="62"/>
      <c r="H209" s="61">
        <v>1.53</v>
      </c>
      <c r="I209" s="62"/>
      <c r="J209" s="61"/>
      <c r="K209" s="62"/>
      <c r="L209" s="61"/>
      <c r="M209" s="62"/>
      <c r="N209" s="61"/>
      <c r="O209" s="62"/>
      <c r="P209" s="61"/>
    </row>
    <row r="210" spans="2:16" ht="12.75">
      <c r="B210" s="3" t="s">
        <v>115</v>
      </c>
      <c r="C210" s="60">
        <v>1650</v>
      </c>
      <c r="D210" s="61"/>
      <c r="E210" s="62"/>
      <c r="F210" s="61"/>
      <c r="G210" s="62"/>
      <c r="H210" s="61">
        <v>1.83</v>
      </c>
      <c r="I210" s="62"/>
      <c r="J210" s="61"/>
      <c r="K210" s="62"/>
      <c r="L210" s="61"/>
      <c r="M210" s="62"/>
      <c r="N210" s="61"/>
      <c r="O210" s="62"/>
      <c r="P210" s="61"/>
    </row>
    <row r="211" spans="2:16" ht="12.75">
      <c r="B211" s="3" t="s">
        <v>117</v>
      </c>
      <c r="C211" s="60">
        <v>1700</v>
      </c>
      <c r="D211" s="61"/>
      <c r="E211" s="62"/>
      <c r="F211" s="61"/>
      <c r="G211" s="62"/>
      <c r="H211" s="61">
        <v>1.83</v>
      </c>
      <c r="I211" s="62"/>
      <c r="J211" s="61"/>
      <c r="K211" s="62"/>
      <c r="L211" s="61"/>
      <c r="M211" s="62"/>
      <c r="N211" s="61"/>
      <c r="O211" s="62"/>
      <c r="P211" s="61"/>
    </row>
    <row r="212" spans="2:16" ht="12.75">
      <c r="B212" s="3" t="s">
        <v>118</v>
      </c>
      <c r="C212" s="60">
        <v>1750</v>
      </c>
      <c r="D212" s="61"/>
      <c r="E212" s="62"/>
      <c r="F212" s="61"/>
      <c r="G212" s="62"/>
      <c r="H212" s="61">
        <v>2.19</v>
      </c>
      <c r="I212" s="62"/>
      <c r="J212" s="61"/>
      <c r="K212" s="62"/>
      <c r="L212" s="61"/>
      <c r="M212" s="62"/>
      <c r="N212" s="61"/>
      <c r="O212" s="62"/>
      <c r="P212" s="61"/>
    </row>
    <row r="213" spans="2:16" ht="12.75">
      <c r="B213" s="3" t="s">
        <v>119</v>
      </c>
      <c r="C213" s="60">
        <v>1750</v>
      </c>
      <c r="D213" s="61"/>
      <c r="E213" s="62"/>
      <c r="F213" s="61"/>
      <c r="G213" s="62"/>
      <c r="H213" s="61">
        <v>2.5</v>
      </c>
      <c r="I213" s="62"/>
      <c r="J213" s="61"/>
      <c r="K213" s="62"/>
      <c r="L213" s="61"/>
      <c r="M213" s="62"/>
      <c r="N213" s="61"/>
      <c r="O213" s="62"/>
      <c r="P213" s="61"/>
    </row>
    <row r="214" spans="2:16" ht="12.75">
      <c r="B214" s="3" t="s">
        <v>120</v>
      </c>
      <c r="C214" s="60">
        <v>1700</v>
      </c>
      <c r="D214" s="61"/>
      <c r="E214" s="62"/>
      <c r="F214" s="61"/>
      <c r="G214" s="62"/>
      <c r="H214" s="61">
        <v>2.5</v>
      </c>
      <c r="I214" s="62"/>
      <c r="J214" s="61"/>
      <c r="K214" s="62"/>
      <c r="L214" s="61"/>
      <c r="M214" s="62"/>
      <c r="N214" s="61"/>
      <c r="O214" s="62"/>
      <c r="P214" s="61"/>
    </row>
    <row r="215" spans="2:16" ht="12.75">
      <c r="B215" s="3" t="s">
        <v>121</v>
      </c>
      <c r="C215" s="60">
        <v>1750</v>
      </c>
      <c r="D215" s="61"/>
      <c r="E215" s="62"/>
      <c r="F215" s="61"/>
      <c r="G215" s="62"/>
      <c r="H215" s="61">
        <v>1.51</v>
      </c>
      <c r="I215" s="62"/>
      <c r="J215" s="61"/>
      <c r="K215" s="62"/>
      <c r="L215" s="61"/>
      <c r="M215" s="62"/>
      <c r="N215" s="61"/>
      <c r="O215" s="62"/>
      <c r="P215" s="61"/>
    </row>
    <row r="216" spans="2:16" ht="12.75">
      <c r="B216" s="3" t="s">
        <v>122</v>
      </c>
      <c r="C216" s="60">
        <v>1750</v>
      </c>
      <c r="D216" s="61"/>
      <c r="E216" s="62"/>
      <c r="F216" s="61"/>
      <c r="G216" s="62"/>
      <c r="H216" s="61">
        <v>1.51</v>
      </c>
      <c r="I216" s="62"/>
      <c r="J216" s="61"/>
      <c r="K216" s="62"/>
      <c r="L216" s="61"/>
      <c r="M216" s="62"/>
      <c r="N216" s="61"/>
      <c r="O216" s="62"/>
      <c r="P216" s="61"/>
    </row>
    <row r="217" spans="2:16" ht="12.75">
      <c r="B217" s="3" t="s">
        <v>123</v>
      </c>
      <c r="C217" s="60">
        <v>1700</v>
      </c>
      <c r="D217" s="61"/>
      <c r="E217" s="62"/>
      <c r="F217" s="61"/>
      <c r="G217" s="62"/>
      <c r="H217" s="61">
        <v>3.48</v>
      </c>
      <c r="I217" s="62"/>
      <c r="J217" s="61"/>
      <c r="K217" s="62"/>
      <c r="L217" s="61"/>
      <c r="M217" s="62"/>
      <c r="N217" s="61"/>
      <c r="O217" s="62"/>
      <c r="P217" s="61"/>
    </row>
    <row r="218" spans="2:16" ht="12.75">
      <c r="B218" s="3" t="s">
        <v>124</v>
      </c>
      <c r="C218" s="60">
        <v>1450</v>
      </c>
      <c r="D218" s="61"/>
      <c r="E218" s="62"/>
      <c r="F218" s="61"/>
      <c r="G218" s="62"/>
      <c r="H218" s="61">
        <v>7</v>
      </c>
      <c r="I218" s="62"/>
      <c r="J218" s="61"/>
      <c r="K218" s="62"/>
      <c r="L218" s="61"/>
      <c r="M218" s="62"/>
      <c r="N218" s="61"/>
      <c r="O218" s="62"/>
      <c r="P218" s="61"/>
    </row>
    <row r="219" spans="2:16" ht="12.75">
      <c r="B219" s="3" t="s">
        <v>125</v>
      </c>
      <c r="C219" s="60">
        <v>1750</v>
      </c>
      <c r="D219" s="61"/>
      <c r="E219" s="62"/>
      <c r="F219" s="61"/>
      <c r="G219" s="62"/>
      <c r="H219" s="61">
        <v>3.48</v>
      </c>
      <c r="I219" s="62"/>
      <c r="J219" s="61"/>
      <c r="K219" s="62"/>
      <c r="L219" s="61"/>
      <c r="M219" s="62"/>
      <c r="N219" s="61"/>
      <c r="O219" s="62"/>
      <c r="P219" s="61"/>
    </row>
    <row r="220" spans="2:16" ht="12.75">
      <c r="B220" s="3" t="s">
        <v>126</v>
      </c>
      <c r="C220" s="60">
        <v>1450</v>
      </c>
      <c r="D220" s="61"/>
      <c r="E220" s="62"/>
      <c r="F220" s="61"/>
      <c r="G220" s="62"/>
      <c r="H220" s="61">
        <v>1.6</v>
      </c>
      <c r="I220" s="62"/>
      <c r="J220" s="61"/>
      <c r="K220" s="62"/>
      <c r="L220" s="61"/>
      <c r="M220" s="62"/>
      <c r="N220" s="61"/>
      <c r="O220" s="62"/>
      <c r="P220" s="61"/>
    </row>
    <row r="221" spans="2:16" ht="12.75">
      <c r="B221" s="3" t="s">
        <v>127</v>
      </c>
      <c r="C221" s="60">
        <v>1450</v>
      </c>
      <c r="D221" s="61"/>
      <c r="E221" s="62"/>
      <c r="F221" s="61"/>
      <c r="G221" s="62"/>
      <c r="H221" s="61">
        <v>2.3</v>
      </c>
      <c r="I221" s="62"/>
      <c r="J221" s="61"/>
      <c r="K221" s="62"/>
      <c r="L221" s="61"/>
      <c r="M221" s="62"/>
      <c r="N221" s="61"/>
      <c r="O221" s="62"/>
      <c r="P221" s="61"/>
    </row>
    <row r="222" spans="2:16" ht="12.75">
      <c r="B222" s="3" t="s">
        <v>128</v>
      </c>
      <c r="C222" s="60">
        <v>1450</v>
      </c>
      <c r="D222" s="61"/>
      <c r="E222" s="62"/>
      <c r="F222" s="61"/>
      <c r="G222" s="62"/>
      <c r="H222" s="61">
        <v>2.3</v>
      </c>
      <c r="I222" s="62"/>
      <c r="J222" s="61"/>
      <c r="K222" s="62"/>
      <c r="L222" s="61"/>
      <c r="M222" s="62"/>
      <c r="N222" s="61"/>
      <c r="O222" s="62"/>
      <c r="P222" s="61"/>
    </row>
    <row r="223" spans="2:16" ht="12.75">
      <c r="B223" s="3" t="s">
        <v>129</v>
      </c>
      <c r="C223" s="60">
        <v>1450</v>
      </c>
      <c r="D223" s="61"/>
      <c r="E223" s="62"/>
      <c r="F223" s="61"/>
      <c r="G223" s="62"/>
      <c r="H223" s="61">
        <v>2.3</v>
      </c>
      <c r="I223" s="62"/>
      <c r="J223" s="61"/>
      <c r="K223" s="62"/>
      <c r="L223" s="61"/>
      <c r="M223" s="62"/>
      <c r="N223" s="61"/>
      <c r="O223" s="62"/>
      <c r="P223" s="61"/>
    </row>
    <row r="224" spans="2:16" ht="12.75">
      <c r="B224" s="3" t="s">
        <v>130</v>
      </c>
      <c r="C224" s="60">
        <v>1600</v>
      </c>
      <c r="D224" s="61"/>
      <c r="E224" s="62"/>
      <c r="F224" s="61"/>
      <c r="G224" s="62"/>
      <c r="H224" s="61">
        <v>1.6</v>
      </c>
      <c r="I224" s="62"/>
      <c r="J224" s="61"/>
      <c r="K224" s="62"/>
      <c r="L224" s="61"/>
      <c r="M224" s="62"/>
      <c r="N224" s="61"/>
      <c r="O224" s="62"/>
      <c r="P224" s="61"/>
    </row>
    <row r="225" spans="2:16" ht="12.75">
      <c r="B225" s="3" t="s">
        <v>131</v>
      </c>
      <c r="C225" s="60">
        <v>1650</v>
      </c>
      <c r="D225" s="61"/>
      <c r="E225" s="62"/>
      <c r="F225" s="61"/>
      <c r="G225" s="62"/>
      <c r="H225" s="61">
        <v>2.3</v>
      </c>
      <c r="I225" s="62"/>
      <c r="J225" s="61"/>
      <c r="K225" s="62"/>
      <c r="L225" s="61"/>
      <c r="M225" s="62"/>
      <c r="N225" s="61"/>
      <c r="O225" s="62"/>
      <c r="P225" s="61"/>
    </row>
    <row r="226" spans="2:16" ht="12.75">
      <c r="B226" s="3" t="s">
        <v>132</v>
      </c>
      <c r="C226" s="60">
        <v>1700</v>
      </c>
      <c r="D226" s="61"/>
      <c r="E226" s="62"/>
      <c r="F226" s="61"/>
      <c r="G226" s="62"/>
      <c r="H226" s="61">
        <v>2.3</v>
      </c>
      <c r="I226" s="62"/>
      <c r="J226" s="61"/>
      <c r="K226" s="62"/>
      <c r="L226" s="61"/>
      <c r="M226" s="62"/>
      <c r="N226" s="61"/>
      <c r="O226" s="62"/>
      <c r="P226" s="61"/>
    </row>
    <row r="227" spans="2:16" ht="12.75">
      <c r="B227" s="3" t="s">
        <v>133</v>
      </c>
      <c r="C227" s="60">
        <v>1800</v>
      </c>
      <c r="D227" s="61"/>
      <c r="E227" s="62"/>
      <c r="F227" s="61"/>
      <c r="G227" s="62"/>
      <c r="H227" s="61">
        <v>3.5</v>
      </c>
      <c r="I227" s="62"/>
      <c r="J227" s="61"/>
      <c r="K227" s="62"/>
      <c r="L227" s="61"/>
      <c r="M227" s="62"/>
      <c r="N227" s="61"/>
      <c r="O227" s="62"/>
      <c r="P227" s="61"/>
    </row>
    <row r="228" spans="2:16" ht="12.75">
      <c r="B228" s="3" t="s">
        <v>134</v>
      </c>
      <c r="C228" s="60">
        <v>1800</v>
      </c>
      <c r="D228" s="61"/>
      <c r="E228" s="62"/>
      <c r="F228" s="61"/>
      <c r="G228" s="62"/>
      <c r="H228" s="61">
        <v>3.5</v>
      </c>
      <c r="I228" s="62"/>
      <c r="J228" s="61"/>
      <c r="K228" s="62"/>
      <c r="L228" s="61"/>
      <c r="M228" s="62"/>
      <c r="N228" s="61"/>
      <c r="O228" s="62"/>
      <c r="P228" s="61"/>
    </row>
    <row r="229" spans="2:16" ht="12.75">
      <c r="B229" s="3" t="s">
        <v>135</v>
      </c>
      <c r="C229" s="60">
        <v>1450</v>
      </c>
      <c r="D229" s="61"/>
      <c r="E229" s="62"/>
      <c r="F229" s="61"/>
      <c r="G229" s="62"/>
      <c r="H229" s="61">
        <v>8.8</v>
      </c>
      <c r="I229" s="62"/>
      <c r="J229" s="61"/>
      <c r="K229" s="62"/>
      <c r="L229" s="61"/>
      <c r="M229" s="62"/>
      <c r="N229" s="61"/>
      <c r="O229" s="62"/>
      <c r="P229" s="61"/>
    </row>
    <row r="230" spans="2:16" ht="12.75">
      <c r="B230" s="3" t="s">
        <v>136</v>
      </c>
      <c r="C230" s="60">
        <v>1600</v>
      </c>
      <c r="D230" s="61"/>
      <c r="E230" s="62"/>
      <c r="F230" s="61"/>
      <c r="G230" s="62"/>
      <c r="H230" s="61">
        <v>1.55</v>
      </c>
      <c r="I230" s="62"/>
      <c r="J230" s="61"/>
      <c r="K230" s="62"/>
      <c r="L230" s="61"/>
      <c r="M230" s="62"/>
      <c r="N230" s="61"/>
      <c r="O230" s="62"/>
      <c r="P230" s="61"/>
    </row>
    <row r="231" spans="2:16" ht="12.75">
      <c r="B231" s="3" t="s">
        <v>137</v>
      </c>
      <c r="C231" s="60">
        <v>1700</v>
      </c>
      <c r="D231" s="61"/>
      <c r="E231" s="62"/>
      <c r="F231" s="61"/>
      <c r="G231" s="62"/>
      <c r="H231" s="61">
        <v>1.85</v>
      </c>
      <c r="I231" s="62"/>
      <c r="J231" s="61"/>
      <c r="K231" s="62"/>
      <c r="L231" s="61"/>
      <c r="M231" s="62"/>
      <c r="N231" s="61"/>
      <c r="O231" s="62"/>
      <c r="P231" s="61"/>
    </row>
    <row r="232" spans="2:16" ht="12.75">
      <c r="B232" s="3" t="s">
        <v>138</v>
      </c>
      <c r="C232" s="60">
        <v>1600</v>
      </c>
      <c r="D232" s="61"/>
      <c r="E232" s="62"/>
      <c r="F232" s="61"/>
      <c r="G232" s="62"/>
      <c r="H232" s="61">
        <v>2.25</v>
      </c>
      <c r="I232" s="62"/>
      <c r="J232" s="61"/>
      <c r="K232" s="62"/>
      <c r="L232" s="61"/>
      <c r="M232" s="62"/>
      <c r="N232" s="61"/>
      <c r="O232" s="62"/>
      <c r="P232" s="61"/>
    </row>
    <row r="233" spans="2:16" ht="12.75">
      <c r="B233" s="3" t="s">
        <v>139</v>
      </c>
      <c r="C233" s="60">
        <v>1450</v>
      </c>
      <c r="D233" s="61"/>
      <c r="E233" s="62"/>
      <c r="F233" s="61"/>
      <c r="G233" s="62"/>
      <c r="H233" s="61">
        <v>6.5</v>
      </c>
      <c r="I233" s="62"/>
      <c r="J233" s="61"/>
      <c r="K233" s="62"/>
      <c r="L233" s="61"/>
      <c r="M233" s="62"/>
      <c r="N233" s="61"/>
      <c r="O233" s="62"/>
      <c r="P233" s="61"/>
    </row>
    <row r="234" spans="2:16" ht="12.75">
      <c r="B234" s="3" t="s">
        <v>140</v>
      </c>
      <c r="C234" s="60">
        <v>1450</v>
      </c>
      <c r="D234" s="61"/>
      <c r="E234" s="62"/>
      <c r="F234" s="61"/>
      <c r="G234" s="62"/>
      <c r="H234" s="61">
        <v>2.2</v>
      </c>
      <c r="I234" s="62"/>
      <c r="J234" s="61"/>
      <c r="K234" s="62"/>
      <c r="L234" s="61"/>
      <c r="M234" s="62"/>
      <c r="N234" s="61"/>
      <c r="O234" s="62"/>
      <c r="P234" s="61"/>
    </row>
    <row r="235" spans="2:16" ht="12.75">
      <c r="B235" s="3" t="s">
        <v>141</v>
      </c>
      <c r="C235" s="60"/>
      <c r="D235" s="61"/>
      <c r="E235" s="62"/>
      <c r="F235" s="61"/>
      <c r="G235" s="62"/>
      <c r="H235" s="61">
        <v>1.55</v>
      </c>
      <c r="I235" s="62"/>
      <c r="J235" s="61"/>
      <c r="K235" s="62"/>
      <c r="L235" s="61"/>
      <c r="M235" s="62"/>
      <c r="N235" s="61"/>
      <c r="O235" s="62"/>
      <c r="P235" s="61"/>
    </row>
    <row r="236" spans="2:16" ht="12.75">
      <c r="B236" s="3" t="s">
        <v>142</v>
      </c>
      <c r="C236" s="60"/>
      <c r="D236" s="61"/>
      <c r="E236" s="62"/>
      <c r="F236" s="61"/>
      <c r="G236" s="62"/>
      <c r="H236" s="61">
        <v>1.75</v>
      </c>
      <c r="I236" s="62"/>
      <c r="J236" s="61"/>
      <c r="K236" s="62"/>
      <c r="L236" s="61"/>
      <c r="M236" s="62"/>
      <c r="N236" s="61"/>
      <c r="O236" s="62"/>
      <c r="P236" s="61"/>
    </row>
    <row r="237" spans="2:16" ht="12.75">
      <c r="B237" s="3" t="s">
        <v>143</v>
      </c>
      <c r="C237" s="60"/>
      <c r="D237" s="61"/>
      <c r="E237" s="62"/>
      <c r="F237" s="61"/>
      <c r="G237" s="62"/>
      <c r="H237" s="61">
        <v>2.25</v>
      </c>
      <c r="I237" s="62"/>
      <c r="J237" s="61"/>
      <c r="K237" s="62"/>
      <c r="L237" s="61"/>
      <c r="M237" s="62"/>
      <c r="N237" s="61"/>
      <c r="O237" s="62"/>
      <c r="P237" s="61"/>
    </row>
    <row r="238" spans="3:16" ht="12.75">
      <c r="C238" s="60"/>
      <c r="D238" s="61"/>
      <c r="E238" s="62"/>
      <c r="F238" s="61"/>
      <c r="G238" s="62"/>
      <c r="H238" s="61"/>
      <c r="I238" s="62"/>
      <c r="J238" s="61"/>
      <c r="K238" s="62"/>
      <c r="L238" s="61"/>
      <c r="M238" s="62"/>
      <c r="N238" s="61"/>
      <c r="O238" s="62"/>
      <c r="P238" s="61"/>
    </row>
    <row r="239" spans="1:16" ht="12.75">
      <c r="A239" s="58">
        <v>9</v>
      </c>
      <c r="B239" s="58" t="s">
        <v>144</v>
      </c>
      <c r="C239" s="60"/>
      <c r="D239" s="61"/>
      <c r="E239" s="62"/>
      <c r="F239" s="61"/>
      <c r="G239" s="62"/>
      <c r="H239" s="61"/>
      <c r="I239" s="62"/>
      <c r="J239" s="61"/>
      <c r="K239" s="62"/>
      <c r="L239" s="61"/>
      <c r="M239" s="62"/>
      <c r="N239" s="61"/>
      <c r="O239" s="62"/>
      <c r="P239" s="61"/>
    </row>
    <row r="240" spans="2:16" ht="12.75">
      <c r="B240" s="3" t="s">
        <v>145</v>
      </c>
      <c r="C240" s="60">
        <v>1400</v>
      </c>
      <c r="D240" s="61"/>
      <c r="E240" s="62"/>
      <c r="F240" s="61"/>
      <c r="G240" s="62"/>
      <c r="H240" s="61">
        <v>0.72</v>
      </c>
      <c r="I240" s="62"/>
      <c r="J240" s="61"/>
      <c r="K240" s="62"/>
      <c r="L240" s="61"/>
      <c r="M240" s="62"/>
      <c r="N240" s="61"/>
      <c r="O240" s="62"/>
      <c r="P240" s="61"/>
    </row>
    <row r="241" spans="2:16" ht="12.75">
      <c r="B241" s="3" t="s">
        <v>146</v>
      </c>
      <c r="C241" s="60">
        <v>1600</v>
      </c>
      <c r="D241" s="61"/>
      <c r="E241" s="62"/>
      <c r="F241" s="61"/>
      <c r="G241" s="62"/>
      <c r="H241" s="61">
        <v>0.79</v>
      </c>
      <c r="I241" s="62"/>
      <c r="J241" s="61"/>
      <c r="K241" s="62"/>
      <c r="L241" s="61"/>
      <c r="M241" s="62"/>
      <c r="N241" s="61"/>
      <c r="O241" s="62"/>
      <c r="P241" s="61"/>
    </row>
    <row r="242" spans="1:16" ht="12.75">
      <c r="A242" s="58"/>
      <c r="B242" s="3" t="s">
        <v>147</v>
      </c>
      <c r="C242" s="60">
        <v>1700</v>
      </c>
      <c r="D242" s="61"/>
      <c r="E242" s="62"/>
      <c r="F242" s="61"/>
      <c r="G242" s="62"/>
      <c r="H242" s="61">
        <v>0.79</v>
      </c>
      <c r="I242" s="62"/>
      <c r="J242" s="61"/>
      <c r="K242" s="62"/>
      <c r="L242" s="61"/>
      <c r="M242" s="62"/>
      <c r="N242" s="61"/>
      <c r="O242" s="62"/>
      <c r="P242" s="61"/>
    </row>
    <row r="243" spans="2:16" ht="12.75">
      <c r="B243" s="3" t="s">
        <v>148</v>
      </c>
      <c r="C243" s="60">
        <v>1650</v>
      </c>
      <c r="D243" s="61"/>
      <c r="E243" s="62"/>
      <c r="F243" s="61"/>
      <c r="G243" s="62"/>
      <c r="H243" s="61">
        <v>0.93</v>
      </c>
      <c r="I243" s="62"/>
      <c r="J243" s="61"/>
      <c r="K243" s="62"/>
      <c r="L243" s="61"/>
      <c r="M243" s="62"/>
      <c r="N243" s="61"/>
      <c r="O243" s="62"/>
      <c r="P243" s="61"/>
    </row>
    <row r="244" spans="2:16" ht="12.75">
      <c r="B244" s="3" t="s">
        <v>149</v>
      </c>
      <c r="C244" s="60">
        <v>1750</v>
      </c>
      <c r="D244" s="61"/>
      <c r="E244" s="62"/>
      <c r="F244" s="61"/>
      <c r="G244" s="62"/>
      <c r="H244" s="61">
        <v>1.44</v>
      </c>
      <c r="I244" s="62"/>
      <c r="J244" s="61"/>
      <c r="K244" s="62"/>
      <c r="L244" s="61"/>
      <c r="M244" s="62"/>
      <c r="N244" s="61"/>
      <c r="O244" s="62"/>
      <c r="P244" s="61"/>
    </row>
    <row r="245" spans="2:16" ht="12.75">
      <c r="B245" s="3" t="s">
        <v>150</v>
      </c>
      <c r="C245" s="60">
        <v>1700</v>
      </c>
      <c r="D245" s="61"/>
      <c r="E245" s="62"/>
      <c r="F245" s="61"/>
      <c r="G245" s="62"/>
      <c r="H245" s="61">
        <v>1.45</v>
      </c>
      <c r="I245" s="62"/>
      <c r="J245" s="61"/>
      <c r="K245" s="62"/>
      <c r="L245" s="61"/>
      <c r="M245" s="62"/>
      <c r="N245" s="61"/>
      <c r="O245" s="62"/>
      <c r="P245" s="61"/>
    </row>
    <row r="246" spans="2:16" ht="12.75">
      <c r="B246" s="3" t="s">
        <v>151</v>
      </c>
      <c r="C246" s="60">
        <v>1450</v>
      </c>
      <c r="D246" s="61"/>
      <c r="E246" s="62"/>
      <c r="F246" s="61"/>
      <c r="G246" s="62"/>
      <c r="H246" s="61">
        <v>10.1</v>
      </c>
      <c r="I246" s="62"/>
      <c r="J246" s="61"/>
      <c r="K246" s="62"/>
      <c r="L246" s="61"/>
      <c r="M246" s="62"/>
      <c r="N246" s="61"/>
      <c r="O246" s="62"/>
      <c r="P246" s="61"/>
    </row>
    <row r="247" spans="2:16" ht="12.75">
      <c r="B247" s="3" t="s">
        <v>152</v>
      </c>
      <c r="C247" s="60">
        <v>1800</v>
      </c>
      <c r="D247" s="61"/>
      <c r="E247" s="62"/>
      <c r="F247" s="61"/>
      <c r="G247" s="62"/>
      <c r="H247" s="61">
        <v>1.7</v>
      </c>
      <c r="I247" s="62"/>
      <c r="J247" s="61"/>
      <c r="K247" s="62"/>
      <c r="L247" s="61"/>
      <c r="M247" s="62"/>
      <c r="N247" s="61"/>
      <c r="O247" s="62"/>
      <c r="P247" s="61"/>
    </row>
    <row r="248" spans="3:16" ht="12.75">
      <c r="C248" s="60"/>
      <c r="D248" s="61"/>
      <c r="E248" s="62"/>
      <c r="F248" s="61"/>
      <c r="G248" s="62"/>
      <c r="H248" s="61"/>
      <c r="I248" s="62"/>
      <c r="J248" s="61"/>
      <c r="K248" s="62"/>
      <c r="L248" s="61"/>
      <c r="M248" s="62"/>
      <c r="N248" s="61"/>
      <c r="O248" s="62"/>
      <c r="P248" s="61"/>
    </row>
    <row r="249" spans="1:16" ht="12.75">
      <c r="A249" s="58">
        <v>10</v>
      </c>
      <c r="B249" s="58" t="s">
        <v>153</v>
      </c>
      <c r="C249" s="60"/>
      <c r="D249" s="61"/>
      <c r="E249" s="62"/>
      <c r="F249" s="61"/>
      <c r="G249" s="62"/>
      <c r="H249" s="61"/>
      <c r="I249" s="62"/>
      <c r="J249" s="61"/>
      <c r="K249" s="62"/>
      <c r="L249" s="61"/>
      <c r="M249" s="62"/>
      <c r="N249" s="61"/>
      <c r="O249" s="62"/>
      <c r="P249" s="61"/>
    </row>
    <row r="250" spans="2:16" ht="12.75">
      <c r="B250" s="3" t="s">
        <v>245</v>
      </c>
      <c r="C250" s="60">
        <v>1650</v>
      </c>
      <c r="D250" s="61"/>
      <c r="E250" s="62"/>
      <c r="F250" s="61"/>
      <c r="G250" s="62"/>
      <c r="H250" s="61">
        <v>2.1</v>
      </c>
      <c r="I250" s="62"/>
      <c r="J250" s="61"/>
      <c r="K250" s="62"/>
      <c r="L250" s="61"/>
      <c r="M250" s="62"/>
      <c r="N250" s="61"/>
      <c r="O250" s="62"/>
      <c r="P250" s="61"/>
    </row>
    <row r="251" spans="2:16" ht="12.75">
      <c r="B251" s="3" t="s">
        <v>246</v>
      </c>
      <c r="C251" s="60">
        <v>1700</v>
      </c>
      <c r="D251" s="61"/>
      <c r="E251" s="62"/>
      <c r="F251" s="61"/>
      <c r="G251" s="62"/>
      <c r="H251" s="61">
        <v>2.2</v>
      </c>
      <c r="I251" s="62"/>
      <c r="J251" s="61"/>
      <c r="K251" s="62"/>
      <c r="L251" s="61"/>
      <c r="M251" s="62"/>
      <c r="N251" s="61"/>
      <c r="O251" s="62"/>
      <c r="P251" s="61"/>
    </row>
    <row r="252" spans="1:16" ht="12.75">
      <c r="A252" s="58"/>
      <c r="B252" s="3" t="s">
        <v>247</v>
      </c>
      <c r="C252" s="60">
        <v>1750</v>
      </c>
      <c r="D252" s="61"/>
      <c r="E252" s="62"/>
      <c r="F252" s="61"/>
      <c r="G252" s="62"/>
      <c r="H252" s="61">
        <v>2.4</v>
      </c>
      <c r="I252" s="62"/>
      <c r="J252" s="61"/>
      <c r="K252" s="62"/>
      <c r="L252" s="61"/>
      <c r="M252" s="62"/>
      <c r="N252" s="61"/>
      <c r="O252" s="62"/>
      <c r="P252" s="61"/>
    </row>
    <row r="253" spans="2:16" ht="12.75">
      <c r="B253" s="3" t="s">
        <v>248</v>
      </c>
      <c r="C253" s="60">
        <v>1800</v>
      </c>
      <c r="D253" s="61"/>
      <c r="E253" s="62"/>
      <c r="F253" s="61"/>
      <c r="G253" s="62"/>
      <c r="H253" s="61">
        <v>2.5</v>
      </c>
      <c r="I253" s="62"/>
      <c r="J253" s="61"/>
      <c r="K253" s="62"/>
      <c r="L253" s="61"/>
      <c r="M253" s="62"/>
      <c r="N253" s="61"/>
      <c r="O253" s="62"/>
      <c r="P253" s="61"/>
    </row>
    <row r="254" spans="3:16" ht="12.75">
      <c r="C254" s="60"/>
      <c r="D254" s="61"/>
      <c r="E254" s="62"/>
      <c r="F254" s="61"/>
      <c r="G254" s="62"/>
      <c r="H254" s="61"/>
      <c r="I254" s="62"/>
      <c r="J254" s="61"/>
      <c r="K254" s="62"/>
      <c r="L254" s="61"/>
      <c r="M254" s="62"/>
      <c r="N254" s="61"/>
      <c r="O254" s="62"/>
      <c r="P254" s="61"/>
    </row>
    <row r="255" spans="1:16" ht="12.75">
      <c r="A255" s="58">
        <v>11</v>
      </c>
      <c r="B255" s="58" t="s">
        <v>154</v>
      </c>
      <c r="C255" s="60"/>
      <c r="D255" s="61"/>
      <c r="E255" s="62"/>
      <c r="F255" s="61"/>
      <c r="G255" s="62"/>
      <c r="H255" s="61"/>
      <c r="I255" s="62"/>
      <c r="J255" s="61"/>
      <c r="K255" s="62"/>
      <c r="L255" s="61"/>
      <c r="M255" s="62"/>
      <c r="N255" s="61"/>
      <c r="O255" s="62"/>
      <c r="P255" s="61"/>
    </row>
    <row r="256" spans="2:16" ht="12.75">
      <c r="B256" s="3" t="s">
        <v>155</v>
      </c>
      <c r="C256" s="60">
        <v>1600</v>
      </c>
      <c r="D256" s="61"/>
      <c r="E256" s="62"/>
      <c r="F256" s="61"/>
      <c r="G256" s="62"/>
      <c r="H256" s="61">
        <v>0.86</v>
      </c>
      <c r="I256" s="62"/>
      <c r="J256" s="61"/>
      <c r="K256" s="62"/>
      <c r="L256" s="61"/>
      <c r="M256" s="62"/>
      <c r="N256" s="61"/>
      <c r="O256" s="62"/>
      <c r="P256" s="61"/>
    </row>
    <row r="257" spans="2:16" ht="12.75">
      <c r="B257" s="3" t="s">
        <v>156</v>
      </c>
      <c r="C257" s="60">
        <v>1700</v>
      </c>
      <c r="D257" s="61"/>
      <c r="E257" s="62"/>
      <c r="F257" s="61"/>
      <c r="G257" s="62"/>
      <c r="H257" s="61">
        <v>1.01</v>
      </c>
      <c r="I257" s="62"/>
      <c r="J257" s="61"/>
      <c r="K257" s="62"/>
      <c r="L257" s="61"/>
      <c r="M257" s="62"/>
      <c r="N257" s="61"/>
      <c r="O257" s="62"/>
      <c r="P257" s="61"/>
    </row>
    <row r="258" spans="1:16" ht="12.75">
      <c r="A258" s="58"/>
      <c r="B258" s="3" t="s">
        <v>157</v>
      </c>
      <c r="C258" s="60">
        <v>1750</v>
      </c>
      <c r="D258" s="61"/>
      <c r="E258" s="62"/>
      <c r="F258" s="61"/>
      <c r="G258" s="62"/>
      <c r="H258" s="61">
        <v>1.14</v>
      </c>
      <c r="I258" s="62"/>
      <c r="J258" s="61"/>
      <c r="K258" s="62"/>
      <c r="L258" s="61"/>
      <c r="M258" s="62"/>
      <c r="N258" s="61"/>
      <c r="O258" s="62"/>
      <c r="P258" s="61"/>
    </row>
    <row r="259" spans="1:16" ht="12.75">
      <c r="A259" s="58"/>
      <c r="B259" s="3" t="s">
        <v>158</v>
      </c>
      <c r="C259" s="60">
        <v>1700</v>
      </c>
      <c r="D259" s="61"/>
      <c r="E259" s="62"/>
      <c r="F259" s="61"/>
      <c r="G259" s="62"/>
      <c r="H259" s="61">
        <v>1.01</v>
      </c>
      <c r="I259" s="62"/>
      <c r="J259" s="61"/>
      <c r="K259" s="62"/>
      <c r="L259" s="61"/>
      <c r="M259" s="62"/>
      <c r="N259" s="61"/>
      <c r="O259" s="62"/>
      <c r="P259" s="61"/>
    </row>
    <row r="260" spans="3:16" ht="12.75">
      <c r="C260" s="60"/>
      <c r="D260" s="61"/>
      <c r="E260" s="62"/>
      <c r="F260" s="61"/>
      <c r="G260" s="62"/>
      <c r="H260" s="61"/>
      <c r="I260" s="62"/>
      <c r="J260" s="61"/>
      <c r="K260" s="62"/>
      <c r="L260" s="61"/>
      <c r="M260" s="62"/>
      <c r="N260" s="61"/>
      <c r="O260" s="62"/>
      <c r="P260" s="61"/>
    </row>
    <row r="261" spans="1:16" ht="12.75">
      <c r="A261" s="58">
        <v>12</v>
      </c>
      <c r="B261" s="58" t="s">
        <v>362</v>
      </c>
      <c r="C261" s="60"/>
      <c r="D261" s="61"/>
      <c r="E261" s="62"/>
      <c r="F261" s="61"/>
      <c r="G261" s="62"/>
      <c r="H261" s="61"/>
      <c r="I261" s="62"/>
      <c r="J261" s="61"/>
      <c r="K261" s="62"/>
      <c r="L261" s="61"/>
      <c r="M261" s="62">
        <v>1.4</v>
      </c>
      <c r="N261" s="61"/>
      <c r="O261" s="62"/>
      <c r="P261" s="61"/>
    </row>
    <row r="262" spans="2:16" ht="12.75">
      <c r="B262" s="99" t="s">
        <v>357</v>
      </c>
      <c r="C262" s="60"/>
      <c r="D262" s="61"/>
      <c r="E262" s="62"/>
      <c r="F262" s="61"/>
      <c r="G262" s="62"/>
      <c r="H262" s="61"/>
      <c r="I262" s="62"/>
      <c r="J262" s="61">
        <v>1.3</v>
      </c>
      <c r="K262" s="62"/>
      <c r="L262" s="61"/>
      <c r="M262" s="62"/>
      <c r="N262" s="61"/>
      <c r="O262" s="62"/>
      <c r="P262" s="61"/>
    </row>
    <row r="263" spans="2:16" ht="12.75">
      <c r="B263" s="125" t="s">
        <v>358</v>
      </c>
      <c r="C263" s="124"/>
      <c r="D263" s="112"/>
      <c r="E263" s="62"/>
      <c r="F263" s="61"/>
      <c r="G263" s="62"/>
      <c r="H263" s="61"/>
      <c r="I263" s="62"/>
      <c r="J263" s="61"/>
      <c r="K263" s="62"/>
      <c r="L263" s="91"/>
      <c r="M263" s="28">
        <v>1.11</v>
      </c>
      <c r="N263" s="91">
        <v>1.12</v>
      </c>
      <c r="O263" s="28">
        <v>1.13</v>
      </c>
      <c r="P263" s="91"/>
    </row>
    <row r="264" spans="2:16" ht="12.75">
      <c r="B264" s="3" t="s">
        <v>301</v>
      </c>
      <c r="C264" s="60">
        <v>1750</v>
      </c>
      <c r="D264" s="91"/>
      <c r="E264" s="28"/>
      <c r="F264" s="91"/>
      <c r="G264" s="28"/>
      <c r="H264" s="91"/>
      <c r="I264" s="28"/>
      <c r="J264" s="91"/>
      <c r="K264" s="28"/>
      <c r="L264" s="91"/>
      <c r="M264" s="28"/>
      <c r="N264" s="91">
        <v>1.16</v>
      </c>
      <c r="O264" s="28">
        <v>1.14</v>
      </c>
      <c r="P264" s="91">
        <v>1.12</v>
      </c>
    </row>
    <row r="265" spans="2:16" ht="12.75">
      <c r="B265" s="3" t="s">
        <v>302</v>
      </c>
      <c r="C265" s="60">
        <v>1750</v>
      </c>
      <c r="D265" s="91"/>
      <c r="E265" s="28"/>
      <c r="F265" s="91"/>
      <c r="G265" s="28"/>
      <c r="H265" s="91"/>
      <c r="I265" s="28"/>
      <c r="J265" s="91"/>
      <c r="K265" s="28"/>
      <c r="L265" s="91"/>
      <c r="M265" s="28"/>
      <c r="N265" s="91"/>
      <c r="O265" s="28"/>
      <c r="P265" s="91"/>
    </row>
    <row r="266" spans="3:16" ht="12.75">
      <c r="C266" s="60"/>
      <c r="D266" s="91"/>
      <c r="E266" s="28"/>
      <c r="F266" s="91"/>
      <c r="G266" s="28"/>
      <c r="H266" s="91"/>
      <c r="I266" s="28"/>
      <c r="J266" s="91"/>
      <c r="K266" s="28"/>
      <c r="L266" s="91"/>
      <c r="M266" s="28"/>
      <c r="N266" s="91"/>
      <c r="O266" s="28"/>
      <c r="P266" s="91"/>
    </row>
    <row r="267" spans="1:16" ht="12.75">
      <c r="A267" s="3">
        <v>13</v>
      </c>
      <c r="B267" s="58" t="s">
        <v>299</v>
      </c>
      <c r="C267" s="60"/>
      <c r="D267" s="91"/>
      <c r="E267" s="28"/>
      <c r="F267" s="91"/>
      <c r="G267" s="28"/>
      <c r="H267" s="91"/>
      <c r="I267" s="28"/>
      <c r="J267" s="91"/>
      <c r="K267" s="28"/>
      <c r="L267" s="91"/>
      <c r="M267" s="28"/>
      <c r="N267" s="91"/>
      <c r="O267" s="28"/>
      <c r="P267" s="91"/>
    </row>
    <row r="268" spans="2:16" ht="12.75">
      <c r="B268" s="3" t="s">
        <v>303</v>
      </c>
      <c r="C268" s="60">
        <v>900</v>
      </c>
      <c r="D268" s="91">
        <v>0.074</v>
      </c>
      <c r="E268" s="28">
        <v>0.085</v>
      </c>
      <c r="F268" s="91">
        <v>0.1</v>
      </c>
      <c r="G268" s="28">
        <v>0.119</v>
      </c>
      <c r="H268" s="91">
        <v>0.14</v>
      </c>
      <c r="I268" s="28">
        <v>0.153</v>
      </c>
      <c r="J268" s="91">
        <v>0.166</v>
      </c>
      <c r="K268" s="28">
        <v>0.179</v>
      </c>
      <c r="L268" s="91"/>
      <c r="M268" s="28"/>
      <c r="N268" s="91"/>
      <c r="O268" s="28"/>
      <c r="P268" s="91"/>
    </row>
    <row r="269" spans="2:16" ht="12.75">
      <c r="B269" s="3" t="s">
        <v>304</v>
      </c>
      <c r="C269" s="60">
        <v>1300</v>
      </c>
      <c r="D269" s="91"/>
      <c r="E269" s="28"/>
      <c r="F269" s="91">
        <v>0.12</v>
      </c>
      <c r="G269" s="28"/>
      <c r="H269" s="91">
        <v>0.19</v>
      </c>
      <c r="I269" s="28"/>
      <c r="J269" s="91">
        <v>0.27</v>
      </c>
      <c r="K269" s="28"/>
      <c r="L269" s="91">
        <v>0.37</v>
      </c>
      <c r="M269" s="28"/>
      <c r="N269" s="91"/>
      <c r="O269" s="28"/>
      <c r="P269" s="91"/>
    </row>
    <row r="270" spans="2:16" ht="12.75">
      <c r="B270" s="3" t="s">
        <v>305</v>
      </c>
      <c r="C270" s="60">
        <v>1300</v>
      </c>
      <c r="D270" s="91">
        <v>0.09</v>
      </c>
      <c r="E270" s="28"/>
      <c r="F270" s="91">
        <v>0.11</v>
      </c>
      <c r="G270" s="28">
        <v>0.14</v>
      </c>
      <c r="H270" s="91">
        <v>0.17</v>
      </c>
      <c r="I270" s="28"/>
      <c r="J270" s="91">
        <v>0.24</v>
      </c>
      <c r="K270" s="28"/>
      <c r="L270" s="91">
        <v>0.32</v>
      </c>
      <c r="M270" s="28"/>
      <c r="N270" s="91"/>
      <c r="O270" s="28"/>
      <c r="P270" s="91"/>
    </row>
    <row r="271" spans="2:16" ht="12.75">
      <c r="B271" s="3" t="s">
        <v>306</v>
      </c>
      <c r="C271" s="60">
        <v>1100</v>
      </c>
      <c r="D271" s="91"/>
      <c r="E271" s="28"/>
      <c r="F271" s="91">
        <v>0.12</v>
      </c>
      <c r="G271" s="28"/>
      <c r="H271" s="91">
        <v>0.19</v>
      </c>
      <c r="I271" s="28"/>
      <c r="J271" s="91">
        <v>0.27</v>
      </c>
      <c r="K271" s="28"/>
      <c r="L271" s="91">
        <v>0.37</v>
      </c>
      <c r="M271" s="28"/>
      <c r="N271" s="91"/>
      <c r="O271" s="28"/>
      <c r="P271" s="91"/>
    </row>
    <row r="272" spans="2:16" ht="12.75">
      <c r="B272" s="3" t="s">
        <v>307</v>
      </c>
      <c r="C272" s="60">
        <v>1100</v>
      </c>
      <c r="D272" s="91"/>
      <c r="E272" s="28"/>
      <c r="F272" s="91">
        <v>0.11</v>
      </c>
      <c r="G272" s="28">
        <v>0.14</v>
      </c>
      <c r="H272" s="91">
        <v>0.17</v>
      </c>
      <c r="I272" s="28">
        <v>0.19</v>
      </c>
      <c r="J272" s="91">
        <v>0.24</v>
      </c>
      <c r="K272" s="28">
        <v>0.28</v>
      </c>
      <c r="L272" s="91">
        <v>0.32</v>
      </c>
      <c r="M272" s="28"/>
      <c r="N272" s="91"/>
      <c r="O272" s="28"/>
      <c r="P272" s="91"/>
    </row>
    <row r="273" spans="2:16" ht="12.75">
      <c r="B273" s="3" t="s">
        <v>308</v>
      </c>
      <c r="C273" s="60">
        <v>1200</v>
      </c>
      <c r="D273" s="91"/>
      <c r="E273" s="28"/>
      <c r="F273" s="91">
        <v>0.11</v>
      </c>
      <c r="G273" s="28"/>
      <c r="H273" s="91">
        <v>0.18</v>
      </c>
      <c r="I273" s="28"/>
      <c r="J273" s="91">
        <v>0.25</v>
      </c>
      <c r="K273" s="28"/>
      <c r="L273" s="91">
        <v>0.34</v>
      </c>
      <c r="M273" s="28"/>
      <c r="N273" s="91"/>
      <c r="O273" s="28"/>
      <c r="P273" s="91"/>
    </row>
    <row r="274" spans="2:16" ht="12.75">
      <c r="B274" s="3" t="s">
        <v>309</v>
      </c>
      <c r="C274" s="60">
        <v>1200</v>
      </c>
      <c r="D274" s="91"/>
      <c r="E274" s="28"/>
      <c r="F274" s="91">
        <v>0.1</v>
      </c>
      <c r="G274" s="28"/>
      <c r="H274" s="91">
        <v>0.16</v>
      </c>
      <c r="I274" s="28"/>
      <c r="J274" s="91">
        <v>0.23</v>
      </c>
      <c r="K274" s="28"/>
      <c r="L274" s="91">
        <v>0.31</v>
      </c>
      <c r="M274" s="28"/>
      <c r="N274" s="91"/>
      <c r="O274" s="28"/>
      <c r="P274" s="91"/>
    </row>
    <row r="275" spans="2:16" ht="12.75">
      <c r="B275" s="3" t="s">
        <v>308</v>
      </c>
      <c r="C275" s="60">
        <v>1400</v>
      </c>
      <c r="D275" s="91"/>
      <c r="E275" s="28"/>
      <c r="F275" s="91">
        <v>0.11</v>
      </c>
      <c r="G275" s="28"/>
      <c r="H275" s="91">
        <v>0.18</v>
      </c>
      <c r="I275" s="28"/>
      <c r="J275" s="91">
        <v>0.25</v>
      </c>
      <c r="K275" s="28"/>
      <c r="L275" s="91">
        <v>0.34</v>
      </c>
      <c r="M275" s="28"/>
      <c r="N275" s="91"/>
      <c r="O275" s="28"/>
      <c r="P275" s="91"/>
    </row>
    <row r="276" spans="2:16" ht="12.75">
      <c r="B276" s="3" t="s">
        <v>309</v>
      </c>
      <c r="C276" s="60">
        <v>1400</v>
      </c>
      <c r="D276" s="91"/>
      <c r="E276" s="28"/>
      <c r="F276" s="91">
        <v>0.1</v>
      </c>
      <c r="G276" s="28"/>
      <c r="H276" s="91">
        <v>0.16</v>
      </c>
      <c r="I276" s="28"/>
      <c r="J276" s="91">
        <v>0.23</v>
      </c>
      <c r="K276" s="28"/>
      <c r="L276" s="91">
        <v>0.31</v>
      </c>
      <c r="M276" s="28"/>
      <c r="N276" s="91"/>
      <c r="O276" s="28"/>
      <c r="P276" s="91"/>
    </row>
    <row r="277" spans="2:16" ht="12.75">
      <c r="B277" s="3" t="s">
        <v>310</v>
      </c>
      <c r="C277" s="60">
        <v>1000</v>
      </c>
      <c r="D277" s="91">
        <v>0.021</v>
      </c>
      <c r="E277" s="28">
        <v>0.023</v>
      </c>
      <c r="F277" s="91">
        <v>0.025</v>
      </c>
      <c r="G277" s="28">
        <v>0.029</v>
      </c>
      <c r="H277" s="91">
        <v>0.035</v>
      </c>
      <c r="I277" s="28">
        <v>0.039</v>
      </c>
      <c r="J277" s="91">
        <v>0.048</v>
      </c>
      <c r="K277" s="28"/>
      <c r="L277" s="91"/>
      <c r="M277" s="28"/>
      <c r="N277" s="91"/>
      <c r="O277" s="28"/>
      <c r="P277" s="91"/>
    </row>
    <row r="278" spans="2:16" ht="12.75">
      <c r="B278" s="3" t="s">
        <v>311</v>
      </c>
      <c r="C278" s="60">
        <v>1510</v>
      </c>
      <c r="D278" s="91"/>
      <c r="E278" s="28"/>
      <c r="F278" s="91"/>
      <c r="G278" s="28"/>
      <c r="H278" s="91"/>
      <c r="I278" s="28"/>
      <c r="J278" s="91"/>
      <c r="K278" s="28"/>
      <c r="L278" s="91">
        <v>1.192</v>
      </c>
      <c r="M278" s="28">
        <v>1.211</v>
      </c>
      <c r="N278" s="91">
        <v>1.227</v>
      </c>
      <c r="O278" s="28">
        <v>1.24</v>
      </c>
      <c r="P278" s="91">
        <v>1.251</v>
      </c>
    </row>
    <row r="279" spans="2:16" ht="12.75">
      <c r="B279" s="3" t="s">
        <v>312</v>
      </c>
      <c r="C279" s="60">
        <v>1260</v>
      </c>
      <c r="D279" s="91"/>
      <c r="E279" s="28">
        <v>0.075</v>
      </c>
      <c r="F279" s="91"/>
      <c r="G279" s="28">
        <v>0.11</v>
      </c>
      <c r="H279" s="91">
        <v>0.13</v>
      </c>
      <c r="I279" s="28">
        <v>0.151</v>
      </c>
      <c r="J279" s="91">
        <v>0.173</v>
      </c>
      <c r="K279" s="28"/>
      <c r="L279" s="91"/>
      <c r="M279" s="28"/>
      <c r="N279" s="91"/>
      <c r="O279" s="28"/>
      <c r="P279" s="91"/>
    </row>
    <row r="280" spans="3:16" ht="12.75">
      <c r="C280" s="60"/>
      <c r="D280" s="91"/>
      <c r="E280" s="28"/>
      <c r="F280" s="91"/>
      <c r="G280" s="28"/>
      <c r="H280" s="91"/>
      <c r="I280" s="28"/>
      <c r="J280" s="91"/>
      <c r="K280" s="28"/>
      <c r="L280" s="91"/>
      <c r="M280" s="28"/>
      <c r="N280" s="91"/>
      <c r="O280" s="28"/>
      <c r="P280" s="91"/>
    </row>
    <row r="281" spans="3:16" ht="12.75">
      <c r="C281" s="60"/>
      <c r="D281" s="91"/>
      <c r="E281" s="28"/>
      <c r="F281" s="91"/>
      <c r="G281" s="28"/>
      <c r="H281" s="91"/>
      <c r="I281" s="28"/>
      <c r="J281" s="91"/>
      <c r="K281" s="28"/>
      <c r="L281" s="91"/>
      <c r="M281" s="28"/>
      <c r="N281" s="91"/>
      <c r="O281" s="28"/>
      <c r="P281" s="91"/>
    </row>
    <row r="282" spans="3:16" ht="12.75">
      <c r="C282" s="60"/>
      <c r="D282" s="91"/>
      <c r="E282" s="28"/>
      <c r="F282" s="91"/>
      <c r="G282" s="28"/>
      <c r="H282" s="91"/>
      <c r="I282" s="28"/>
      <c r="J282" s="91"/>
      <c r="K282" s="28"/>
      <c r="L282" s="91"/>
      <c r="M282" s="28"/>
      <c r="N282" s="91"/>
      <c r="O282" s="28"/>
      <c r="P282" s="91"/>
    </row>
    <row r="283" spans="3:16" ht="12.75">
      <c r="C283" s="60"/>
      <c r="D283" s="91"/>
      <c r="E283" s="28"/>
      <c r="F283" s="91"/>
      <c r="G283" s="28"/>
      <c r="H283" s="91"/>
      <c r="I283" s="28"/>
      <c r="J283" s="91"/>
      <c r="K283" s="28"/>
      <c r="L283" s="91"/>
      <c r="M283" s="28"/>
      <c r="N283" s="91"/>
      <c r="O283" s="28"/>
      <c r="P283" s="91"/>
    </row>
    <row r="284" spans="3:16" ht="12.75">
      <c r="C284" s="60"/>
      <c r="D284" s="91"/>
      <c r="E284" s="28"/>
      <c r="F284" s="91"/>
      <c r="G284" s="28"/>
      <c r="H284" s="91"/>
      <c r="I284" s="28"/>
      <c r="J284" s="91"/>
      <c r="K284" s="28"/>
      <c r="L284" s="91"/>
      <c r="M284" s="28"/>
      <c r="N284" s="91"/>
      <c r="O284" s="28"/>
      <c r="P284" s="91"/>
    </row>
    <row r="285" spans="3:16" ht="12.75">
      <c r="C285" s="60"/>
      <c r="D285" s="91"/>
      <c r="E285" s="28"/>
      <c r="F285" s="91"/>
      <c r="G285" s="28"/>
      <c r="H285" s="91"/>
      <c r="I285" s="28"/>
      <c r="J285" s="91"/>
      <c r="K285" s="28"/>
      <c r="L285" s="91"/>
      <c r="M285" s="28"/>
      <c r="N285" s="91"/>
      <c r="O285" s="28"/>
      <c r="P285" s="91"/>
    </row>
    <row r="286" spans="3:16" ht="12.75">
      <c r="C286" s="60"/>
      <c r="D286" s="91"/>
      <c r="E286" s="28"/>
      <c r="F286" s="91"/>
      <c r="G286" s="28"/>
      <c r="H286" s="91"/>
      <c r="I286" s="28"/>
      <c r="J286" s="91"/>
      <c r="K286" s="28"/>
      <c r="L286" s="91"/>
      <c r="M286" s="28"/>
      <c r="N286" s="91"/>
      <c r="O286" s="28"/>
      <c r="P286" s="91"/>
    </row>
    <row r="287" spans="3:16" ht="12.75">
      <c r="C287" s="60"/>
      <c r="D287" s="91"/>
      <c r="E287" s="28"/>
      <c r="F287" s="91"/>
      <c r="G287" s="28"/>
      <c r="H287" s="91"/>
      <c r="I287" s="28"/>
      <c r="J287" s="91"/>
      <c r="K287" s="28"/>
      <c r="L287" s="91"/>
      <c r="M287" s="28"/>
      <c r="N287" s="91"/>
      <c r="O287" s="28"/>
      <c r="P287" s="91"/>
    </row>
    <row r="288" spans="3:16" ht="12.75">
      <c r="C288" s="60"/>
      <c r="D288" s="91"/>
      <c r="E288" s="28"/>
      <c r="F288" s="91"/>
      <c r="G288" s="28"/>
      <c r="H288" s="91"/>
      <c r="I288" s="28"/>
      <c r="J288" s="91"/>
      <c r="K288" s="28"/>
      <c r="L288" s="91"/>
      <c r="M288" s="28"/>
      <c r="N288" s="91"/>
      <c r="O288" s="28"/>
      <c r="P288" s="91"/>
    </row>
    <row r="289" spans="3:16" ht="12.75">
      <c r="C289" s="60"/>
      <c r="D289" s="91"/>
      <c r="E289" s="28"/>
      <c r="F289" s="91"/>
      <c r="G289" s="28"/>
      <c r="H289" s="91"/>
      <c r="I289" s="28"/>
      <c r="J289" s="91"/>
      <c r="K289" s="28"/>
      <c r="L289" s="91"/>
      <c r="M289" s="28"/>
      <c r="N289" s="91"/>
      <c r="O289" s="28"/>
      <c r="P289" s="91"/>
    </row>
    <row r="290" spans="3:16" ht="12.75">
      <c r="C290" s="60"/>
      <c r="D290" s="91"/>
      <c r="E290" s="28"/>
      <c r="F290" s="91"/>
      <c r="G290" s="28"/>
      <c r="H290" s="91"/>
      <c r="I290" s="28"/>
      <c r="J290" s="91"/>
      <c r="K290" s="28"/>
      <c r="L290" s="91"/>
      <c r="M290" s="28"/>
      <c r="N290" s="91"/>
      <c r="O290" s="28"/>
      <c r="P290" s="91"/>
    </row>
    <row r="291" spans="3:16" ht="12.75">
      <c r="C291" s="60"/>
      <c r="D291" s="91"/>
      <c r="E291" s="28"/>
      <c r="F291" s="91"/>
      <c r="G291" s="28"/>
      <c r="H291" s="91"/>
      <c r="I291" s="28"/>
      <c r="J291" s="91"/>
      <c r="K291" s="28"/>
      <c r="L291" s="91"/>
      <c r="M291" s="28"/>
      <c r="N291" s="91"/>
      <c r="O291" s="28"/>
      <c r="P291" s="91"/>
    </row>
    <row r="292" spans="3:16" ht="12.75">
      <c r="C292" s="60"/>
      <c r="D292" s="91"/>
      <c r="E292" s="28"/>
      <c r="F292" s="91"/>
      <c r="G292" s="28"/>
      <c r="H292" s="91"/>
      <c r="I292" s="28"/>
      <c r="J292" s="91"/>
      <c r="K292" s="28"/>
      <c r="L292" s="91"/>
      <c r="M292" s="28"/>
      <c r="N292" s="91"/>
      <c r="O292" s="28"/>
      <c r="P292" s="91"/>
    </row>
    <row r="293" spans="3:16" ht="12.75">
      <c r="C293" s="60"/>
      <c r="D293" s="91"/>
      <c r="E293" s="28"/>
      <c r="F293" s="91"/>
      <c r="G293" s="28"/>
      <c r="H293" s="91"/>
      <c r="I293" s="28"/>
      <c r="J293" s="91"/>
      <c r="K293" s="28"/>
      <c r="L293" s="91"/>
      <c r="M293" s="28"/>
      <c r="N293" s="91"/>
      <c r="O293" s="28"/>
      <c r="P293" s="91"/>
    </row>
    <row r="294" spans="3:16" ht="12.75">
      <c r="C294" s="60"/>
      <c r="D294" s="91"/>
      <c r="E294" s="28"/>
      <c r="F294" s="91"/>
      <c r="G294" s="28"/>
      <c r="H294" s="91"/>
      <c r="I294" s="28"/>
      <c r="J294" s="91"/>
      <c r="K294" s="28"/>
      <c r="L294" s="91"/>
      <c r="M294" s="28"/>
      <c r="N294" s="91"/>
      <c r="O294" s="28"/>
      <c r="P294" s="91"/>
    </row>
    <row r="295" spans="3:16" ht="12.75">
      <c r="C295" s="60"/>
      <c r="D295" s="91"/>
      <c r="E295" s="28"/>
      <c r="F295" s="91"/>
      <c r="G295" s="28"/>
      <c r="H295" s="91"/>
      <c r="I295" s="28"/>
      <c r="J295" s="91"/>
      <c r="K295" s="28"/>
      <c r="L295" s="91"/>
      <c r="M295" s="28"/>
      <c r="N295" s="91"/>
      <c r="O295" s="28"/>
      <c r="P295" s="91"/>
    </row>
    <row r="296" spans="3:16" ht="12.75">
      <c r="C296" s="60"/>
      <c r="D296" s="91"/>
      <c r="E296" s="28"/>
      <c r="F296" s="91"/>
      <c r="G296" s="28"/>
      <c r="H296" s="91"/>
      <c r="I296" s="28"/>
      <c r="J296" s="91"/>
      <c r="K296" s="28"/>
      <c r="L296" s="91"/>
      <c r="M296" s="28"/>
      <c r="N296" s="91"/>
      <c r="O296" s="28"/>
      <c r="P296" s="91"/>
    </row>
    <row r="297" spans="3:16" ht="12.75">
      <c r="C297" s="60"/>
      <c r="D297" s="98"/>
      <c r="E297" s="67"/>
      <c r="F297" s="98"/>
      <c r="G297" s="67"/>
      <c r="H297" s="98"/>
      <c r="I297" s="67"/>
      <c r="J297" s="98"/>
      <c r="K297" s="67"/>
      <c r="L297" s="98"/>
      <c r="M297" s="67"/>
      <c r="N297" s="98"/>
      <c r="O297" s="67"/>
      <c r="P297" s="98"/>
    </row>
    <row r="298" spans="3:16" ht="12.75">
      <c r="C298" s="60"/>
      <c r="D298" s="98"/>
      <c r="E298" s="67"/>
      <c r="F298" s="98"/>
      <c r="G298" s="67"/>
      <c r="H298" s="98"/>
      <c r="I298" s="67"/>
      <c r="J298" s="98"/>
      <c r="K298" s="67"/>
      <c r="L298" s="98"/>
      <c r="M298" s="67"/>
      <c r="N298" s="98"/>
      <c r="O298" s="67"/>
      <c r="P298" s="98"/>
    </row>
    <row r="299" spans="3:16" ht="12.75">
      <c r="C299" s="60"/>
      <c r="D299" s="98"/>
      <c r="E299" s="67"/>
      <c r="F299" s="98"/>
      <c r="G299" s="67"/>
      <c r="H299" s="98"/>
      <c r="I299" s="67"/>
      <c r="J299" s="98"/>
      <c r="K299" s="67"/>
      <c r="L299" s="98"/>
      <c r="M299" s="67"/>
      <c r="N299" s="98"/>
      <c r="O299" s="67"/>
      <c r="P299" s="98"/>
    </row>
    <row r="300" spans="3:16" ht="12.75">
      <c r="C300" s="60"/>
      <c r="D300" s="98"/>
      <c r="E300" s="67"/>
      <c r="F300" s="98"/>
      <c r="G300" s="67"/>
      <c r="H300" s="98"/>
      <c r="I300" s="67"/>
      <c r="J300" s="98"/>
      <c r="K300" s="67"/>
      <c r="L300" s="98"/>
      <c r="M300" s="67"/>
      <c r="N300" s="98"/>
      <c r="O300" s="67"/>
      <c r="P300" s="98"/>
    </row>
    <row r="301" spans="3:16" ht="12.75">
      <c r="C301" s="60"/>
      <c r="D301" s="98"/>
      <c r="E301" s="67"/>
      <c r="F301" s="98"/>
      <c r="G301" s="67"/>
      <c r="H301" s="98"/>
      <c r="I301" s="67"/>
      <c r="J301" s="98"/>
      <c r="K301" s="67"/>
      <c r="L301" s="98"/>
      <c r="M301" s="67"/>
      <c r="N301" s="98"/>
      <c r="O301" s="67"/>
      <c r="P301" s="98"/>
    </row>
    <row r="302" spans="3:16" ht="12.75">
      <c r="C302" s="60"/>
      <c r="D302" s="98"/>
      <c r="E302" s="67"/>
      <c r="F302" s="98"/>
      <c r="G302" s="67"/>
      <c r="H302" s="98"/>
      <c r="I302" s="67"/>
      <c r="J302" s="98"/>
      <c r="K302" s="67"/>
      <c r="L302" s="98"/>
      <c r="M302" s="67"/>
      <c r="N302" s="98"/>
      <c r="O302" s="67"/>
      <c r="P302" s="98"/>
    </row>
    <row r="303" spans="3:16" ht="12.75">
      <c r="C303" s="60"/>
      <c r="D303" s="98"/>
      <c r="E303" s="67"/>
      <c r="F303" s="98"/>
      <c r="G303" s="67"/>
      <c r="H303" s="98"/>
      <c r="I303" s="67"/>
      <c r="J303" s="98"/>
      <c r="K303" s="67"/>
      <c r="L303" s="98"/>
      <c r="M303" s="67"/>
      <c r="N303" s="98"/>
      <c r="O303" s="67"/>
      <c r="P303" s="98"/>
    </row>
    <row r="304" spans="3:16" ht="12.75">
      <c r="C304" s="60"/>
      <c r="D304" s="98"/>
      <c r="E304" s="67"/>
      <c r="F304" s="98"/>
      <c r="G304" s="67"/>
      <c r="H304" s="98"/>
      <c r="I304" s="67"/>
      <c r="J304" s="98"/>
      <c r="K304" s="67"/>
      <c r="L304" s="98"/>
      <c r="M304" s="67"/>
      <c r="N304" s="98"/>
      <c r="O304" s="67"/>
      <c r="P304" s="98"/>
    </row>
    <row r="305" spans="3:16" ht="12.75">
      <c r="C305" s="60"/>
      <c r="D305" s="98"/>
      <c r="E305" s="67"/>
      <c r="F305" s="98"/>
      <c r="G305" s="67"/>
      <c r="H305" s="98"/>
      <c r="I305" s="67"/>
      <c r="J305" s="98"/>
      <c r="K305" s="67"/>
      <c r="L305" s="98"/>
      <c r="M305" s="67"/>
      <c r="N305" s="98"/>
      <c r="O305" s="67"/>
      <c r="P305" s="98"/>
    </row>
    <row r="306" spans="3:16" ht="12.75">
      <c r="C306" s="60"/>
      <c r="D306" s="98"/>
      <c r="E306" s="67"/>
      <c r="F306" s="98"/>
      <c r="G306" s="67"/>
      <c r="H306" s="98"/>
      <c r="I306" s="67"/>
      <c r="J306" s="98"/>
      <c r="K306" s="67"/>
      <c r="L306" s="98"/>
      <c r="M306" s="67"/>
      <c r="N306" s="98"/>
      <c r="O306" s="67"/>
      <c r="P306" s="98"/>
    </row>
    <row r="307" spans="3:16" ht="12.75">
      <c r="C307" s="60"/>
      <c r="D307" s="98"/>
      <c r="E307" s="67"/>
      <c r="F307" s="98"/>
      <c r="G307" s="67"/>
      <c r="H307" s="98"/>
      <c r="I307" s="67"/>
      <c r="J307" s="98"/>
      <c r="K307" s="67"/>
      <c r="L307" s="98"/>
      <c r="M307" s="67"/>
      <c r="N307" s="98"/>
      <c r="O307" s="67"/>
      <c r="P307" s="98"/>
    </row>
    <row r="308" spans="3:16" ht="12.75">
      <c r="C308" s="60"/>
      <c r="D308" s="98"/>
      <c r="E308" s="67"/>
      <c r="F308" s="98"/>
      <c r="G308" s="67"/>
      <c r="H308" s="98"/>
      <c r="I308" s="67"/>
      <c r="J308" s="98"/>
      <c r="K308" s="67"/>
      <c r="L308" s="98"/>
      <c r="M308" s="67"/>
      <c r="N308" s="98"/>
      <c r="O308" s="67"/>
      <c r="P308" s="98"/>
    </row>
    <row r="309" spans="3:16" ht="12.75">
      <c r="C309" s="60"/>
      <c r="D309" s="98"/>
      <c r="E309" s="67"/>
      <c r="F309" s="98"/>
      <c r="G309" s="67"/>
      <c r="H309" s="98"/>
      <c r="I309" s="67"/>
      <c r="J309" s="98"/>
      <c r="K309" s="67"/>
      <c r="L309" s="98"/>
      <c r="M309" s="67"/>
      <c r="N309" s="98"/>
      <c r="O309" s="67"/>
      <c r="P309" s="98"/>
    </row>
    <row r="310" spans="3:16" ht="12.75">
      <c r="C310" s="60"/>
      <c r="D310" s="98"/>
      <c r="E310" s="67"/>
      <c r="F310" s="98"/>
      <c r="G310" s="67"/>
      <c r="H310" s="98"/>
      <c r="I310" s="67"/>
      <c r="J310" s="98"/>
      <c r="K310" s="67"/>
      <c r="L310" s="98"/>
      <c r="M310" s="67"/>
      <c r="N310" s="98"/>
      <c r="O310" s="67"/>
      <c r="P310" s="98"/>
    </row>
    <row r="311" spans="3:16" ht="12.75">
      <c r="C311" s="60"/>
      <c r="D311" s="98"/>
      <c r="E311" s="67"/>
      <c r="F311" s="98"/>
      <c r="G311" s="67"/>
      <c r="H311" s="98"/>
      <c r="I311" s="67"/>
      <c r="J311" s="98"/>
      <c r="K311" s="67"/>
      <c r="L311" s="98"/>
      <c r="M311" s="67"/>
      <c r="N311" s="98"/>
      <c r="O311" s="67"/>
      <c r="P311" s="98"/>
    </row>
    <row r="312" spans="3:16" ht="12.75">
      <c r="C312" s="60"/>
      <c r="D312" s="98"/>
      <c r="E312" s="67"/>
      <c r="F312" s="98"/>
      <c r="G312" s="67"/>
      <c r="H312" s="98"/>
      <c r="I312" s="67"/>
      <c r="J312" s="98"/>
      <c r="K312" s="67"/>
      <c r="L312" s="98"/>
      <c r="M312" s="67"/>
      <c r="N312" s="98"/>
      <c r="O312" s="67"/>
      <c r="P312" s="98"/>
    </row>
    <row r="313" spans="3:16" ht="12.75">
      <c r="C313" s="60"/>
      <c r="D313" s="98"/>
      <c r="E313" s="67"/>
      <c r="F313" s="98"/>
      <c r="G313" s="67"/>
      <c r="H313" s="98"/>
      <c r="I313" s="67"/>
      <c r="J313" s="98"/>
      <c r="K313" s="67"/>
      <c r="L313" s="98"/>
      <c r="M313" s="67"/>
      <c r="N313" s="98"/>
      <c r="O313" s="67"/>
      <c r="P313" s="98"/>
    </row>
    <row r="314" spans="3:16" ht="12.75">
      <c r="C314" s="60"/>
      <c r="D314" s="98"/>
      <c r="E314" s="67"/>
      <c r="F314" s="98"/>
      <c r="G314" s="67"/>
      <c r="H314" s="98"/>
      <c r="I314" s="67"/>
      <c r="J314" s="98"/>
      <c r="K314" s="67"/>
      <c r="L314" s="98"/>
      <c r="M314" s="67"/>
      <c r="N314" s="98"/>
      <c r="O314" s="67"/>
      <c r="P314" s="98"/>
    </row>
    <row r="315" spans="3:16" ht="12.75">
      <c r="C315" s="60"/>
      <c r="D315" s="98"/>
      <c r="E315" s="67"/>
      <c r="F315" s="98"/>
      <c r="G315" s="67"/>
      <c r="H315" s="98"/>
      <c r="I315" s="67"/>
      <c r="J315" s="98"/>
      <c r="K315" s="67"/>
      <c r="L315" s="98"/>
      <c r="M315" s="67"/>
      <c r="N315" s="98"/>
      <c r="O315" s="67"/>
      <c r="P315" s="98"/>
    </row>
    <row r="316" spans="3:16" ht="12.75">
      <c r="C316" s="60"/>
      <c r="D316" s="98"/>
      <c r="E316" s="67"/>
      <c r="F316" s="98"/>
      <c r="G316" s="67"/>
      <c r="H316" s="98"/>
      <c r="I316" s="67"/>
      <c r="J316" s="98"/>
      <c r="K316" s="67"/>
      <c r="L316" s="98"/>
      <c r="M316" s="67"/>
      <c r="N316" s="98"/>
      <c r="O316" s="67"/>
      <c r="P316" s="98"/>
    </row>
    <row r="317" spans="3:16" ht="12.75">
      <c r="C317" s="60"/>
      <c r="D317" s="98"/>
      <c r="E317" s="67"/>
      <c r="F317" s="98"/>
      <c r="G317" s="67"/>
      <c r="H317" s="98"/>
      <c r="I317" s="67"/>
      <c r="J317" s="98"/>
      <c r="K317" s="67"/>
      <c r="L317" s="98"/>
      <c r="M317" s="67"/>
      <c r="N317" s="98"/>
      <c r="O317" s="67"/>
      <c r="P317" s="98"/>
    </row>
    <row r="318" spans="3:16" ht="12.75">
      <c r="C318" s="60"/>
      <c r="D318" s="98"/>
      <c r="E318" s="67"/>
      <c r="F318" s="98"/>
      <c r="G318" s="67"/>
      <c r="H318" s="98"/>
      <c r="I318" s="67"/>
      <c r="J318" s="98"/>
      <c r="K318" s="67"/>
      <c r="L318" s="98"/>
      <c r="M318" s="67"/>
      <c r="N318" s="98"/>
      <c r="O318" s="67"/>
      <c r="P318" s="98"/>
    </row>
    <row r="319" spans="3:16" ht="12.75">
      <c r="C319" s="60"/>
      <c r="D319" s="98"/>
      <c r="E319" s="67"/>
      <c r="F319" s="98"/>
      <c r="G319" s="67"/>
      <c r="H319" s="98"/>
      <c r="I319" s="67"/>
      <c r="J319" s="98"/>
      <c r="K319" s="67"/>
      <c r="L319" s="98"/>
      <c r="M319" s="67"/>
      <c r="N319" s="98"/>
      <c r="O319" s="67"/>
      <c r="P319" s="98"/>
    </row>
    <row r="320" spans="3:16" ht="12.75">
      <c r="C320" s="60"/>
      <c r="D320" s="98"/>
      <c r="E320" s="67"/>
      <c r="F320" s="98"/>
      <c r="G320" s="67"/>
      <c r="H320" s="98"/>
      <c r="I320" s="67"/>
      <c r="J320" s="98"/>
      <c r="K320" s="67"/>
      <c r="L320" s="98"/>
      <c r="M320" s="67"/>
      <c r="N320" s="98"/>
      <c r="O320" s="67"/>
      <c r="P320" s="98"/>
    </row>
    <row r="321" spans="3:16" ht="12.75">
      <c r="C321" s="60"/>
      <c r="D321" s="98"/>
      <c r="E321" s="67"/>
      <c r="F321" s="98"/>
      <c r="G321" s="67"/>
      <c r="H321" s="98"/>
      <c r="I321" s="67"/>
      <c r="J321" s="98"/>
      <c r="K321" s="67"/>
      <c r="L321" s="98"/>
      <c r="M321" s="67"/>
      <c r="N321" s="98"/>
      <c r="O321" s="67"/>
      <c r="P321" s="98"/>
    </row>
    <row r="322" spans="3:16" ht="12.75">
      <c r="C322" s="60"/>
      <c r="D322" s="98"/>
      <c r="E322" s="67"/>
      <c r="F322" s="98"/>
      <c r="G322" s="67"/>
      <c r="H322" s="98"/>
      <c r="I322" s="67"/>
      <c r="J322" s="98"/>
      <c r="K322" s="67"/>
      <c r="L322" s="98"/>
      <c r="M322" s="67"/>
      <c r="N322" s="98"/>
      <c r="O322" s="67"/>
      <c r="P322" s="98"/>
    </row>
    <row r="323" spans="3:16" ht="12.75">
      <c r="C323" s="60"/>
      <c r="D323" s="98"/>
      <c r="E323" s="67"/>
      <c r="F323" s="98"/>
      <c r="G323" s="67"/>
      <c r="H323" s="98"/>
      <c r="I323" s="67"/>
      <c r="J323" s="98"/>
      <c r="K323" s="67"/>
      <c r="L323" s="98"/>
      <c r="M323" s="67"/>
      <c r="N323" s="98"/>
      <c r="O323" s="67"/>
      <c r="P323" s="98"/>
    </row>
    <row r="324" spans="3:16" ht="12.75">
      <c r="C324" s="60"/>
      <c r="D324" s="98"/>
      <c r="E324" s="67"/>
      <c r="F324" s="98"/>
      <c r="G324" s="67"/>
      <c r="H324" s="98"/>
      <c r="I324" s="67"/>
      <c r="J324" s="98"/>
      <c r="K324" s="67"/>
      <c r="L324" s="98"/>
      <c r="M324" s="67"/>
      <c r="N324" s="98"/>
      <c r="O324" s="67"/>
      <c r="P324" s="98"/>
    </row>
    <row r="325" spans="3:16" ht="12.75">
      <c r="C325" s="60"/>
      <c r="D325" s="98"/>
      <c r="E325" s="67"/>
      <c r="F325" s="98"/>
      <c r="G325" s="67"/>
      <c r="H325" s="98"/>
      <c r="I325" s="67"/>
      <c r="J325" s="98"/>
      <c r="K325" s="67"/>
      <c r="L325" s="98"/>
      <c r="M325" s="67"/>
      <c r="N325" s="98"/>
      <c r="O325" s="67"/>
      <c r="P325" s="98"/>
    </row>
    <row r="326" spans="3:16" ht="12.75">
      <c r="C326" s="60"/>
      <c r="D326" s="98"/>
      <c r="E326" s="67"/>
      <c r="F326" s="98"/>
      <c r="G326" s="67"/>
      <c r="H326" s="98"/>
      <c r="I326" s="67"/>
      <c r="J326" s="98"/>
      <c r="K326" s="67"/>
      <c r="L326" s="98"/>
      <c r="M326" s="67"/>
      <c r="N326" s="98"/>
      <c r="O326" s="67"/>
      <c r="P326" s="98"/>
    </row>
    <row r="327" spans="3:16" ht="12.75">
      <c r="C327" s="60"/>
      <c r="D327" s="98"/>
      <c r="E327" s="67"/>
      <c r="F327" s="98"/>
      <c r="G327" s="67"/>
      <c r="H327" s="98"/>
      <c r="I327" s="67"/>
      <c r="J327" s="98"/>
      <c r="K327" s="67"/>
      <c r="L327" s="98"/>
      <c r="M327" s="67"/>
      <c r="N327" s="98"/>
      <c r="O327" s="67"/>
      <c r="P327" s="98"/>
    </row>
    <row r="328" spans="3:16" ht="12.75">
      <c r="C328" s="60"/>
      <c r="D328" s="98"/>
      <c r="E328" s="67"/>
      <c r="F328" s="98"/>
      <c r="G328" s="67"/>
      <c r="H328" s="98"/>
      <c r="I328" s="67"/>
      <c r="J328" s="98"/>
      <c r="K328" s="67"/>
      <c r="L328" s="98"/>
      <c r="M328" s="67"/>
      <c r="N328" s="98"/>
      <c r="O328" s="67"/>
      <c r="P328" s="98"/>
    </row>
    <row r="329" spans="3:16" ht="12.75">
      <c r="C329" s="60"/>
      <c r="D329" s="98"/>
      <c r="E329" s="67"/>
      <c r="F329" s="98"/>
      <c r="G329" s="67"/>
      <c r="H329" s="98"/>
      <c r="I329" s="67"/>
      <c r="J329" s="98"/>
      <c r="K329" s="67"/>
      <c r="L329" s="98"/>
      <c r="M329" s="67"/>
      <c r="N329" s="98"/>
      <c r="O329" s="67"/>
      <c r="P329" s="98"/>
    </row>
    <row r="330" spans="3:16" ht="12.75">
      <c r="C330" s="60"/>
      <c r="D330" s="98"/>
      <c r="E330" s="67"/>
      <c r="F330" s="98"/>
      <c r="G330" s="67"/>
      <c r="H330" s="98"/>
      <c r="I330" s="67"/>
      <c r="J330" s="98"/>
      <c r="K330" s="67"/>
      <c r="L330" s="98"/>
      <c r="M330" s="67"/>
      <c r="N330" s="98"/>
      <c r="O330" s="67"/>
      <c r="P330" s="98"/>
    </row>
    <row r="331" spans="3:16" ht="12.75">
      <c r="C331" s="60"/>
      <c r="D331" s="98"/>
      <c r="E331" s="67"/>
      <c r="F331" s="98"/>
      <c r="G331" s="67"/>
      <c r="H331" s="98"/>
      <c r="I331" s="67"/>
      <c r="J331" s="98"/>
      <c r="K331" s="67"/>
      <c r="L331" s="98"/>
      <c r="M331" s="67"/>
      <c r="N331" s="98"/>
      <c r="O331" s="67"/>
      <c r="P331" s="98"/>
    </row>
    <row r="332" spans="3:16" ht="12.75">
      <c r="C332" s="60"/>
      <c r="D332" s="98"/>
      <c r="E332" s="67"/>
      <c r="F332" s="98"/>
      <c r="G332" s="67"/>
      <c r="H332" s="98"/>
      <c r="I332" s="67"/>
      <c r="J332" s="98"/>
      <c r="K332" s="67"/>
      <c r="L332" s="98"/>
      <c r="M332" s="67"/>
      <c r="N332" s="98"/>
      <c r="O332" s="67"/>
      <c r="P332" s="98"/>
    </row>
    <row r="333" spans="3:16" ht="12.75">
      <c r="C333" s="60"/>
      <c r="D333" s="98"/>
      <c r="E333" s="67"/>
      <c r="F333" s="98"/>
      <c r="G333" s="67"/>
      <c r="H333" s="98"/>
      <c r="I333" s="67"/>
      <c r="J333" s="98"/>
      <c r="K333" s="67"/>
      <c r="L333" s="98"/>
      <c r="M333" s="67"/>
      <c r="N333" s="98"/>
      <c r="O333" s="67"/>
      <c r="P333" s="98"/>
    </row>
    <row r="334" spans="3:16" ht="12.75">
      <c r="C334" s="60"/>
      <c r="D334" s="98"/>
      <c r="E334" s="67"/>
      <c r="F334" s="98"/>
      <c r="G334" s="67"/>
      <c r="H334" s="98"/>
      <c r="I334" s="67"/>
      <c r="J334" s="98"/>
      <c r="K334" s="67"/>
      <c r="L334" s="98"/>
      <c r="M334" s="67"/>
      <c r="N334" s="98"/>
      <c r="O334" s="67"/>
      <c r="P334" s="98"/>
    </row>
    <row r="335" spans="3:16" ht="12.75">
      <c r="C335" s="60"/>
      <c r="D335" s="98"/>
      <c r="E335" s="67"/>
      <c r="F335" s="98"/>
      <c r="G335" s="67"/>
      <c r="H335" s="98"/>
      <c r="I335" s="67"/>
      <c r="J335" s="98"/>
      <c r="K335" s="67"/>
      <c r="L335" s="98"/>
      <c r="M335" s="67"/>
      <c r="N335" s="98"/>
      <c r="O335" s="67"/>
      <c r="P335" s="98"/>
    </row>
    <row r="336" spans="3:16" ht="12.75">
      <c r="C336" s="60"/>
      <c r="D336" s="98"/>
      <c r="E336" s="67"/>
      <c r="F336" s="98"/>
      <c r="G336" s="67"/>
      <c r="H336" s="98"/>
      <c r="I336" s="67"/>
      <c r="J336" s="98"/>
      <c r="K336" s="67"/>
      <c r="L336" s="98"/>
      <c r="M336" s="67"/>
      <c r="N336" s="98"/>
      <c r="O336" s="67"/>
      <c r="P336" s="98"/>
    </row>
    <row r="337" spans="3:16" ht="12.75">
      <c r="C337" s="60"/>
      <c r="D337" s="98"/>
      <c r="E337" s="67"/>
      <c r="F337" s="98"/>
      <c r="G337" s="67"/>
      <c r="H337" s="98"/>
      <c r="I337" s="67"/>
      <c r="J337" s="98"/>
      <c r="K337" s="67"/>
      <c r="L337" s="98"/>
      <c r="M337" s="67"/>
      <c r="N337" s="98"/>
      <c r="O337" s="67"/>
      <c r="P337" s="98"/>
    </row>
    <row r="338" spans="3:16" ht="12.75">
      <c r="C338" s="60"/>
      <c r="D338" s="98"/>
      <c r="E338" s="67"/>
      <c r="F338" s="98"/>
      <c r="G338" s="67"/>
      <c r="H338" s="98"/>
      <c r="I338" s="67"/>
      <c r="J338" s="98"/>
      <c r="K338" s="67"/>
      <c r="L338" s="98"/>
      <c r="M338" s="67"/>
      <c r="N338" s="98"/>
      <c r="O338" s="67"/>
      <c r="P338" s="98"/>
    </row>
    <row r="339" spans="3:16" ht="12.75">
      <c r="C339" s="60"/>
      <c r="D339" s="98"/>
      <c r="E339" s="67"/>
      <c r="F339" s="98"/>
      <c r="G339" s="67"/>
      <c r="H339" s="98"/>
      <c r="I339" s="67"/>
      <c r="J339" s="98"/>
      <c r="K339" s="67"/>
      <c r="L339" s="98"/>
      <c r="M339" s="67"/>
      <c r="N339" s="98"/>
      <c r="O339" s="67"/>
      <c r="P339" s="98"/>
    </row>
    <row r="340" spans="3:16" ht="12.75">
      <c r="C340" s="60"/>
      <c r="D340" s="98"/>
      <c r="E340" s="67"/>
      <c r="F340" s="98"/>
      <c r="G340" s="67"/>
      <c r="H340" s="98"/>
      <c r="I340" s="67"/>
      <c r="J340" s="98"/>
      <c r="K340" s="67"/>
      <c r="L340" s="98"/>
      <c r="M340" s="67"/>
      <c r="N340" s="98"/>
      <c r="O340" s="67"/>
      <c r="P340" s="98"/>
    </row>
    <row r="341" spans="3:16" ht="12.75">
      <c r="C341" s="60"/>
      <c r="D341" s="98"/>
      <c r="E341" s="67"/>
      <c r="F341" s="98"/>
      <c r="G341" s="67"/>
      <c r="H341" s="98"/>
      <c r="I341" s="67"/>
      <c r="J341" s="98"/>
      <c r="K341" s="67"/>
      <c r="L341" s="98"/>
      <c r="M341" s="67"/>
      <c r="N341" s="98"/>
      <c r="O341" s="67"/>
      <c r="P341" s="98"/>
    </row>
    <row r="342" spans="3:16" ht="12.75">
      <c r="C342" s="60"/>
      <c r="D342" s="98"/>
      <c r="E342" s="67"/>
      <c r="F342" s="98"/>
      <c r="G342" s="67"/>
      <c r="H342" s="98"/>
      <c r="I342" s="67"/>
      <c r="J342" s="98"/>
      <c r="K342" s="67"/>
      <c r="L342" s="98"/>
      <c r="M342" s="67"/>
      <c r="N342" s="98"/>
      <c r="O342" s="67"/>
      <c r="P342" s="98"/>
    </row>
    <row r="343" spans="3:16" ht="12.75">
      <c r="C343" s="60"/>
      <c r="D343" s="98"/>
      <c r="E343" s="67"/>
      <c r="F343" s="98"/>
      <c r="G343" s="67"/>
      <c r="H343" s="98"/>
      <c r="I343" s="67"/>
      <c r="J343" s="98"/>
      <c r="K343" s="67"/>
      <c r="L343" s="98"/>
      <c r="M343" s="67"/>
      <c r="N343" s="98"/>
      <c r="O343" s="67"/>
      <c r="P343" s="98"/>
    </row>
    <row r="344" spans="3:16" ht="12.75">
      <c r="C344" s="60"/>
      <c r="D344" s="98"/>
      <c r="E344" s="67"/>
      <c r="F344" s="98"/>
      <c r="G344" s="67"/>
      <c r="H344" s="98"/>
      <c r="I344" s="67"/>
      <c r="J344" s="98"/>
      <c r="K344" s="67"/>
      <c r="L344" s="98"/>
      <c r="M344" s="67"/>
      <c r="N344" s="98"/>
      <c r="O344" s="67"/>
      <c r="P344" s="98"/>
    </row>
    <row r="345" spans="3:16" ht="12.75">
      <c r="C345" s="60"/>
      <c r="D345" s="98"/>
      <c r="E345" s="67"/>
      <c r="F345" s="98"/>
      <c r="G345" s="67"/>
      <c r="H345" s="98"/>
      <c r="I345" s="67"/>
      <c r="J345" s="98"/>
      <c r="K345" s="67"/>
      <c r="L345" s="98"/>
      <c r="M345" s="67"/>
      <c r="N345" s="98"/>
      <c r="O345" s="67"/>
      <c r="P345" s="98"/>
    </row>
    <row r="346" spans="3:16" ht="12.75">
      <c r="C346" s="60"/>
      <c r="D346" s="98"/>
      <c r="E346" s="67"/>
      <c r="F346" s="98"/>
      <c r="G346" s="67"/>
      <c r="H346" s="98"/>
      <c r="I346" s="67"/>
      <c r="J346" s="98"/>
      <c r="K346" s="67"/>
      <c r="L346" s="98"/>
      <c r="M346" s="67"/>
      <c r="N346" s="98"/>
      <c r="O346" s="67"/>
      <c r="P346" s="98"/>
    </row>
    <row r="347" spans="3:16" ht="12.75">
      <c r="C347" s="60"/>
      <c r="D347" s="98"/>
      <c r="E347" s="67"/>
      <c r="F347" s="98"/>
      <c r="G347" s="67"/>
      <c r="H347" s="98"/>
      <c r="I347" s="67"/>
      <c r="J347" s="98"/>
      <c r="K347" s="67"/>
      <c r="L347" s="98"/>
      <c r="M347" s="67"/>
      <c r="N347" s="98"/>
      <c r="O347" s="67"/>
      <c r="P347" s="98"/>
    </row>
    <row r="348" spans="3:16" ht="12.75">
      <c r="C348" s="60"/>
      <c r="D348" s="98"/>
      <c r="E348" s="67"/>
      <c r="F348" s="98"/>
      <c r="G348" s="67"/>
      <c r="H348" s="98"/>
      <c r="I348" s="67"/>
      <c r="J348" s="98"/>
      <c r="K348" s="67"/>
      <c r="L348" s="98"/>
      <c r="M348" s="67"/>
      <c r="N348" s="98"/>
      <c r="O348" s="67"/>
      <c r="P348" s="98"/>
    </row>
    <row r="349" spans="3:16" ht="12.75">
      <c r="C349" s="60"/>
      <c r="D349" s="98"/>
      <c r="E349" s="67"/>
      <c r="F349" s="98"/>
      <c r="G349" s="67"/>
      <c r="H349" s="98"/>
      <c r="I349" s="67"/>
      <c r="J349" s="98"/>
      <c r="K349" s="67"/>
      <c r="L349" s="98"/>
      <c r="M349" s="67"/>
      <c r="N349" s="98"/>
      <c r="O349" s="67"/>
      <c r="P349" s="98"/>
    </row>
    <row r="350" spans="3:16" ht="12.75">
      <c r="C350" s="60"/>
      <c r="D350" s="98"/>
      <c r="E350" s="67"/>
      <c r="F350" s="98"/>
      <c r="G350" s="67"/>
      <c r="H350" s="98"/>
      <c r="I350" s="67"/>
      <c r="J350" s="98"/>
      <c r="K350" s="67"/>
      <c r="L350" s="98"/>
      <c r="M350" s="67"/>
      <c r="N350" s="98"/>
      <c r="O350" s="67"/>
      <c r="P350" s="98"/>
    </row>
    <row r="351" spans="3:16" ht="12.75">
      <c r="C351" s="60"/>
      <c r="D351" s="98"/>
      <c r="E351" s="67"/>
      <c r="F351" s="98"/>
      <c r="G351" s="67"/>
      <c r="H351" s="98"/>
      <c r="I351" s="67"/>
      <c r="J351" s="98"/>
      <c r="K351" s="67"/>
      <c r="L351" s="67"/>
      <c r="M351" s="67"/>
      <c r="N351" s="98"/>
      <c r="O351" s="67"/>
      <c r="P351" s="98"/>
    </row>
    <row r="352" spans="3:16" ht="12.75">
      <c r="C352" s="60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</row>
    <row r="353" spans="3:16" ht="12.75">
      <c r="C353" s="60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</row>
    <row r="354" spans="3:16" ht="12.75">
      <c r="C354" s="60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</row>
    <row r="355" spans="3:16" ht="12.75">
      <c r="C355" s="60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</row>
    <row r="356" spans="3:16" ht="12.75">
      <c r="C356" s="60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</row>
    <row r="357" spans="3:16" ht="12.75">
      <c r="C357" s="60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</row>
    <row r="358" spans="3:16" ht="12.75">
      <c r="C358" s="60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</row>
    <row r="359" spans="3:16" ht="12.75">
      <c r="C359" s="60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</row>
    <row r="360" spans="3:16" ht="12.75">
      <c r="C360" s="60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</row>
    <row r="361" spans="3:16" ht="12.75">
      <c r="C361" s="60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</row>
    <row r="362" spans="3:16" ht="12.75">
      <c r="C362" s="60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</row>
    <row r="363" spans="3:16" ht="12.75">
      <c r="C363" s="60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</row>
    <row r="364" spans="3:16" ht="12.75">
      <c r="C364" s="60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</row>
    <row r="365" spans="3:16" ht="12.75">
      <c r="C365" s="60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</row>
    <row r="366" spans="3:16" ht="12.75">
      <c r="C366" s="60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</row>
    <row r="367" spans="3:16" ht="12.75">
      <c r="C367" s="60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</row>
    <row r="368" spans="3:16" ht="12.75">
      <c r="C368" s="60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</row>
    <row r="369" spans="3:16" ht="12.75">
      <c r="C369" s="60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</row>
    <row r="370" spans="3:16" ht="12.75">
      <c r="C370" s="60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3:16" ht="12.75">
      <c r="C371" s="60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3:16" ht="12.75">
      <c r="C372" s="60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</row>
    <row r="373" spans="3:16" ht="12.75">
      <c r="C373" s="60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</row>
    <row r="374" spans="3:16" ht="12.75">
      <c r="C374" s="60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</row>
    <row r="375" spans="3:16" ht="12.75">
      <c r="C375" s="60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</row>
    <row r="376" spans="3:16" ht="12.75">
      <c r="C376" s="60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</row>
    <row r="377" spans="3:16" ht="12.75">
      <c r="C377" s="60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</row>
    <row r="378" spans="3:16" ht="12.75">
      <c r="C378" s="60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</row>
    <row r="379" spans="3:16" ht="12.75">
      <c r="C379" s="60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3:16" ht="12.75">
      <c r="C380" s="60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3:16" ht="12.75">
      <c r="C381" s="60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</row>
    <row r="382" spans="3:16" ht="12.75">
      <c r="C382" s="60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</row>
    <row r="383" spans="3:16" ht="12.75">
      <c r="C383" s="60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</row>
    <row r="384" spans="3:16" ht="12.75">
      <c r="C384" s="60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</row>
    <row r="385" spans="3:16" ht="12.75">
      <c r="C385" s="60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</row>
    <row r="386" spans="3:16" ht="12.75">
      <c r="C386" s="60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3:16" ht="12.75">
      <c r="C387" s="60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3:16" ht="12.75">
      <c r="C388" s="60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</row>
    <row r="389" spans="3:16" ht="12.75">
      <c r="C389" s="60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</row>
    <row r="390" spans="3:16" ht="12.75">
      <c r="C390" s="60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</row>
    <row r="391" spans="3:16" ht="12.75">
      <c r="C391" s="60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</row>
    <row r="392" spans="3:16" ht="12.75">
      <c r="C392" s="60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</row>
    <row r="393" spans="3:16" ht="12.75">
      <c r="C393" s="60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</row>
    <row r="394" spans="3:16" ht="12.75">
      <c r="C394" s="60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</row>
    <row r="395" spans="3:16" ht="12.75">
      <c r="C395" s="60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</row>
    <row r="396" spans="3:16" ht="12.75">
      <c r="C396" s="60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</row>
    <row r="397" spans="3:16" ht="12.75">
      <c r="C397" s="60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</row>
    <row r="398" spans="3:16" ht="12.75">
      <c r="C398" s="60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</row>
    <row r="399" spans="3:16" ht="12.75">
      <c r="C399" s="60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</row>
    <row r="400" spans="3:16" ht="12.75">
      <c r="C400" s="60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</row>
    <row r="401" spans="3:16" ht="12.75">
      <c r="C401" s="60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</row>
    <row r="402" spans="3:16" ht="12.75">
      <c r="C402" s="60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</row>
    <row r="403" spans="3:16" ht="12.75">
      <c r="C403" s="60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</row>
    <row r="404" spans="3:16" ht="12.75">
      <c r="C404" s="60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</row>
    <row r="405" spans="3:16" ht="12.75">
      <c r="C405" s="60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3:16" ht="12.75">
      <c r="C406" s="60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3:16" ht="12.75">
      <c r="C407" s="60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3:16" ht="12.75">
      <c r="C408" s="60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3:16" ht="12.75">
      <c r="C409" s="60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</row>
    <row r="410" spans="3:16" ht="12.75">
      <c r="C410" s="60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</row>
    <row r="411" spans="3:16" ht="12.75">
      <c r="C411" s="60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</row>
    <row r="412" spans="3:16" ht="12.75">
      <c r="C412" s="60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</row>
    <row r="413" spans="3:16" ht="12.75">
      <c r="C413" s="60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</row>
    <row r="414" spans="3:16" ht="12.75">
      <c r="C414" s="60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3:16" ht="12.75">
      <c r="C415" s="60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3:16" ht="12.75">
      <c r="C416" s="60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</row>
    <row r="417" spans="3:16" ht="12.75">
      <c r="C417" s="60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</row>
    <row r="418" spans="3:16" ht="12.75">
      <c r="C418" s="60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</row>
    <row r="419" spans="3:16" ht="12.75">
      <c r="C419" s="60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</row>
    <row r="420" spans="3:16" ht="12.75">
      <c r="C420" s="60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</row>
    <row r="421" spans="3:16" ht="12.75">
      <c r="C421" s="60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3:16" ht="12.75">
      <c r="C422" s="60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3:16" ht="12.75">
      <c r="C423" s="60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</row>
    <row r="424" spans="3:16" ht="12.75">
      <c r="C424" s="60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</row>
    <row r="425" spans="3:16" ht="12.75">
      <c r="C425" s="60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3:16" ht="12.75">
      <c r="C426" s="60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3:16" ht="12.75">
      <c r="C427" s="60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3:16" ht="12.75">
      <c r="C428" s="60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3:16" ht="12.75">
      <c r="C429" s="60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3:16" ht="12.75">
      <c r="C430" s="60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3:16" ht="12.75">
      <c r="C431" s="60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3:16" ht="12.75">
      <c r="C432" s="60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3:16" ht="12.75">
      <c r="C433" s="60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3:16" ht="12.75">
      <c r="C434" s="60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3:16" ht="12.75">
      <c r="C435" s="60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3:16" ht="12.75">
      <c r="C436" s="60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3:16" ht="12.75">
      <c r="C437" s="60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3:16" ht="12.75">
      <c r="C438" s="60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3:16" ht="12.75">
      <c r="C439" s="60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3:16" ht="12.75">
      <c r="C440" s="60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3:16" ht="12.75">
      <c r="C441" s="60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3:16" ht="12.75">
      <c r="C442" s="60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3:16" ht="12.75">
      <c r="C443" s="60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3:16" ht="12.75">
      <c r="C444" s="60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3:16" ht="12.75">
      <c r="C445" s="60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3:16" ht="12.75">
      <c r="C446" s="60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3:16" ht="12.75">
      <c r="C447" s="60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3:16" ht="12.75">
      <c r="C448" s="60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3:16" ht="12.75">
      <c r="C449" s="60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</row>
  </sheetData>
  <sheetProtection/>
  <mergeCells count="3">
    <mergeCell ref="D5:P5"/>
    <mergeCell ref="A3:P3"/>
    <mergeCell ref="A1:B1"/>
  </mergeCells>
  <hyperlinks>
    <hyperlink ref="A1:B1" location="Indice!A1" display="INDICE"/>
  </hyperlinks>
  <printOptions/>
  <pageMargins left="0.75" right="0.75" top="1" bottom="1" header="0.5" footer="0.5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M22"/>
  <sheetViews>
    <sheetView zoomScale="84" zoomScaleNormal="84" zoomScalePageLayoutView="0" workbookViewId="0" topLeftCell="A1">
      <selection activeCell="A1" sqref="A1:B1"/>
    </sheetView>
  </sheetViews>
  <sheetFormatPr defaultColWidth="9.140625" defaultRowHeight="12.75"/>
  <cols>
    <col min="1" max="1" width="12.28125" style="32" bestFit="1" customWidth="1"/>
    <col min="2" max="11" width="8.8515625" style="28" customWidth="1"/>
    <col min="12" max="12" width="9.7109375" style="28" bestFit="1" customWidth="1"/>
    <col min="13" max="13" width="15.8515625" style="28" bestFit="1" customWidth="1"/>
    <col min="14" max="16384" width="9.140625" style="3" customWidth="1"/>
  </cols>
  <sheetData>
    <row r="1" spans="1:2" ht="18.75" thickBot="1">
      <c r="A1" s="164" t="s">
        <v>267</v>
      </c>
      <c r="B1" s="165"/>
    </row>
    <row r="2" spans="1:3" ht="15.75">
      <c r="A2" s="30"/>
      <c r="B2" s="30"/>
      <c r="C2" s="31"/>
    </row>
    <row r="3" spans="1:12" ht="15.75">
      <c r="A3" s="166" t="s">
        <v>268</v>
      </c>
      <c r="B3" s="166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5.75">
      <c r="A4" s="166" t="s">
        <v>270</v>
      </c>
      <c r="B4" s="166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5.75">
      <c r="A5" s="166" t="s">
        <v>269</v>
      </c>
      <c r="B5" s="166"/>
      <c r="C5" s="169">
        <v>800</v>
      </c>
      <c r="D5" s="169"/>
      <c r="E5" s="169"/>
      <c r="F5" s="169"/>
      <c r="G5" s="169"/>
      <c r="H5" s="169"/>
      <c r="I5" s="169"/>
      <c r="J5" s="166" t="s">
        <v>271</v>
      </c>
      <c r="K5" s="166"/>
      <c r="L5" s="49">
        <f>1-(C5/2500)</f>
        <v>0.6799999999999999</v>
      </c>
    </row>
    <row r="6" ht="13.5" thickBot="1"/>
    <row r="7" spans="1:13" ht="12.75">
      <c r="A7" s="167" t="s">
        <v>180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33"/>
      <c r="M7" s="34" t="s">
        <v>183</v>
      </c>
    </row>
    <row r="8" spans="1:13" ht="14.25">
      <c r="A8" s="35" t="s">
        <v>162</v>
      </c>
      <c r="B8" s="36" t="s">
        <v>165</v>
      </c>
      <c r="C8" s="37" t="s">
        <v>166</v>
      </c>
      <c r="D8" s="36" t="s">
        <v>163</v>
      </c>
      <c r="E8" s="37" t="s">
        <v>167</v>
      </c>
      <c r="F8" s="36" t="s">
        <v>181</v>
      </c>
      <c r="G8" s="37" t="s">
        <v>168</v>
      </c>
      <c r="H8" s="36" t="s">
        <v>169</v>
      </c>
      <c r="I8" s="36" t="s">
        <v>170</v>
      </c>
      <c r="J8" s="36" t="s">
        <v>171</v>
      </c>
      <c r="K8" s="36" t="s">
        <v>172</v>
      </c>
      <c r="L8" s="38" t="s">
        <v>182</v>
      </c>
      <c r="M8" s="34" t="s">
        <v>164</v>
      </c>
    </row>
    <row r="9" spans="1:13" ht="12.75">
      <c r="A9" s="39">
        <v>0</v>
      </c>
      <c r="B9" s="40">
        <v>0.145</v>
      </c>
      <c r="C9" s="41">
        <v>0.012</v>
      </c>
      <c r="D9" s="40">
        <v>0.019</v>
      </c>
      <c r="E9" s="41">
        <v>0.02</v>
      </c>
      <c r="F9" s="40">
        <v>0.02</v>
      </c>
      <c r="G9" s="41">
        <v>0.02</v>
      </c>
      <c r="H9" s="40">
        <v>0.026</v>
      </c>
      <c r="I9" s="40">
        <v>0.015</v>
      </c>
      <c r="J9" s="40">
        <v>0.018</v>
      </c>
      <c r="K9" s="40"/>
      <c r="L9" s="42" t="e">
        <f>($B$21/$L$21*B9)+($C$21/$L$21*C9)+($D$21/$L$21*D9)+($E$21/$L$21*E9)+($F$21/$L$21*F9)+($G$21/$L$21*G9)+($H$21/$L$21*H9)+($I$21/$L$21*I9)+($J$21/$L$21*J9)</f>
        <v>#DIV/0!</v>
      </c>
      <c r="M9" s="43" t="e">
        <f>(L9-F9)/0.86*L5</f>
        <v>#DIV/0!</v>
      </c>
    </row>
    <row r="10" spans="1:13" ht="12.75">
      <c r="A10" s="44">
        <v>100</v>
      </c>
      <c r="B10" s="45">
        <v>0.178</v>
      </c>
      <c r="C10" s="46">
        <v>0.019</v>
      </c>
      <c r="D10" s="45">
        <v>0.025</v>
      </c>
      <c r="E10" s="46">
        <v>0.027</v>
      </c>
      <c r="F10" s="45">
        <v>0.026</v>
      </c>
      <c r="G10" s="46">
        <v>0.026</v>
      </c>
      <c r="H10" s="45">
        <v>0.039</v>
      </c>
      <c r="I10" s="45">
        <v>0.027</v>
      </c>
      <c r="J10" s="45">
        <v>0.028</v>
      </c>
      <c r="K10" s="45">
        <v>0.021</v>
      </c>
      <c r="L10" s="47" t="e">
        <f>($B$21/$L$21*B10)+($C$21/$L$21*C10)+($D$21/$L$21*D10)+($E$21/$L$21*E10)+($F$21/$L$21*F10)+($G$21/$L$21*G10)+($H$21/$L$21*H10)+($I$21/$L$21*I10)+($J$21/$L$21*J10)+($K$21/$L$21*K10)</f>
        <v>#DIV/0!</v>
      </c>
      <c r="M10" s="48" t="e">
        <f>(L10-F10)/0.86*L5</f>
        <v>#DIV/0!</v>
      </c>
    </row>
    <row r="11" spans="1:13" ht="12.75">
      <c r="A11" s="39">
        <v>200</v>
      </c>
      <c r="B11" s="40">
        <v>0.21</v>
      </c>
      <c r="C11" s="41">
        <v>0.027</v>
      </c>
      <c r="D11" s="40">
        <v>0.031</v>
      </c>
      <c r="E11" s="41">
        <v>0.033</v>
      </c>
      <c r="F11" s="40">
        <v>0.031</v>
      </c>
      <c r="G11" s="41">
        <v>0.031</v>
      </c>
      <c r="H11" s="40">
        <v>0.054</v>
      </c>
      <c r="I11" s="40">
        <v>0.04</v>
      </c>
      <c r="J11" s="40">
        <v>0.04</v>
      </c>
      <c r="K11" s="40">
        <v>0.028</v>
      </c>
      <c r="L11" s="42" t="e">
        <f>($B$21/$L$21*B11)+($C$21/$L$21*C11)+($D$21/$L$21*D11)+($E$21/$L$21*E11)+($F$21/$L$21*F11)+($G$21/$L$21*G11)+($H$21/$L$21*H11)+($I$21/$L$21*I11)+($J$21/$L$21*J11)+($K$21/$L$21*K11)</f>
        <v>#DIV/0!</v>
      </c>
      <c r="M11" s="43" t="e">
        <f>(L11-F11)/0.86*L5</f>
        <v>#DIV/0!</v>
      </c>
    </row>
    <row r="12" spans="1:13" ht="12.75">
      <c r="A12" s="44">
        <v>300</v>
      </c>
      <c r="B12" s="45">
        <v>0.241</v>
      </c>
      <c r="C12" s="46">
        <v>0.033</v>
      </c>
      <c r="D12" s="45">
        <v>0.036</v>
      </c>
      <c r="E12" s="46">
        <v>0.039</v>
      </c>
      <c r="F12" s="45">
        <v>0.037</v>
      </c>
      <c r="G12" s="46">
        <v>0.036</v>
      </c>
      <c r="H12" s="45">
        <v>0.069</v>
      </c>
      <c r="I12" s="45">
        <v>0.054</v>
      </c>
      <c r="J12" s="45">
        <v>0.052</v>
      </c>
      <c r="K12" s="45">
        <v>0.037</v>
      </c>
      <c r="L12" s="47" t="e">
        <f>($B$21/$L$21*B12)+($C$21/$L$21*C12)+($D$21/$L$21*D12)+($E$21/$L$21*E12)+($F$21/$L$21*F12)+($G$21/$L$21*G12)+($H$21/$L$21*H12)+($I$21/$L$21*I12)+($J$21/$L$21*J12)+($K$21/$L$21*K12)</f>
        <v>#DIV/0!</v>
      </c>
      <c r="M12" s="48" t="e">
        <f>(L12-F12)/0.86*L5</f>
        <v>#DIV/0!</v>
      </c>
    </row>
    <row r="13" spans="1:13" ht="12.75">
      <c r="A13" s="39">
        <v>400</v>
      </c>
      <c r="B13" s="40">
        <v>0.272</v>
      </c>
      <c r="C13" s="41">
        <v>0.039</v>
      </c>
      <c r="D13" s="40">
        <v>0.041</v>
      </c>
      <c r="E13" s="41">
        <v>0.045</v>
      </c>
      <c r="F13" s="40">
        <v>0.042</v>
      </c>
      <c r="G13" s="41">
        <v>0.04</v>
      </c>
      <c r="H13" s="40">
        <v>0.085</v>
      </c>
      <c r="I13" s="40">
        <v>0.069</v>
      </c>
      <c r="J13" s="40">
        <v>0.066</v>
      </c>
      <c r="K13" s="40">
        <v>0.045</v>
      </c>
      <c r="L13" s="42" t="e">
        <f>($B$21/$L$21*B13)+($C$21/$L$21*C13)+($D$21/$L$21*D13)+($E$21/$L$21*E13)+($F$21/$L$21*F13)+($G$21/$L$21*G13)+($H$21/$L$21*H13)+($I$21/$L$21*I13)+($J$21/$L$21*J13)+($K$21/$L$21*K13)</f>
        <v>#DIV/0!</v>
      </c>
      <c r="M13" s="43" t="e">
        <f>(L13-F13)/0.86*L5</f>
        <v>#DIV/0!</v>
      </c>
    </row>
    <row r="14" spans="1:13" ht="12.75">
      <c r="A14" s="44">
        <v>500</v>
      </c>
      <c r="B14" s="45">
        <v>0.301</v>
      </c>
      <c r="C14" s="46">
        <v>0.045</v>
      </c>
      <c r="D14" s="45">
        <v>0.046</v>
      </c>
      <c r="E14" s="46">
        <v>0.05</v>
      </c>
      <c r="F14" s="45">
        <v>0.047</v>
      </c>
      <c r="G14" s="46">
        <v>0.045</v>
      </c>
      <c r="H14" s="45">
        <v>0.101</v>
      </c>
      <c r="I14" s="45">
        <v>0.086</v>
      </c>
      <c r="J14" s="45">
        <v>0.08</v>
      </c>
      <c r="K14" s="45">
        <v>0.056</v>
      </c>
      <c r="L14" s="47" t="e">
        <f>($B$21/$L$21*B14)+($C$21/$L$21*C14)+($D$21/$L$21*D14)+($E$21/$L$21*E14)+($F$21/$L$21*F14)+($G$21/$L$21*G14)+($H$21/$L$21*H14)+($I$21/$L$21*I14)+($J$21/$L$21*J14)+($K$21/$L$21*K14)</f>
        <v>#DIV/0!</v>
      </c>
      <c r="M14" s="48" t="e">
        <f>(L14-F14)/0.86*L5</f>
        <v>#DIV/0!</v>
      </c>
    </row>
    <row r="15" spans="1:13" ht="12.75">
      <c r="A15" s="39">
        <v>600</v>
      </c>
      <c r="B15" s="40">
        <v>0.331</v>
      </c>
      <c r="C15" s="41">
        <v>0.05</v>
      </c>
      <c r="D15" s="40">
        <v>0.05</v>
      </c>
      <c r="E15" s="41">
        <v>0.055</v>
      </c>
      <c r="F15" s="40">
        <v>0.051</v>
      </c>
      <c r="G15" s="41">
        <v>0.048</v>
      </c>
      <c r="H15" s="40">
        <v>0.119</v>
      </c>
      <c r="I15" s="40">
        <v>0.108</v>
      </c>
      <c r="J15" s="40"/>
      <c r="K15" s="40">
        <v>0.064</v>
      </c>
      <c r="L15" s="42" t="e">
        <f>($B$21/$L$21*B15)+($C$21/$L$21*C15)+($D$21/$L$21*D15)+($E$21/$L$21*E15)+($F$21/$L$21*F15)+($G$21/$L$21*G15)+($H$21/$L$21*H15)+($I$21/$L$21*I15)+($K$21/$L$21*K15)</f>
        <v>#DIV/0!</v>
      </c>
      <c r="M15" s="43" t="e">
        <f>(L15-F15)/0.86*L5</f>
        <v>#DIV/0!</v>
      </c>
    </row>
    <row r="16" spans="1:13" ht="12.75">
      <c r="A16" s="44">
        <v>700</v>
      </c>
      <c r="B16" s="45">
        <v>0.362</v>
      </c>
      <c r="C16" s="46">
        <v>0.055</v>
      </c>
      <c r="D16" s="45">
        <v>0.054</v>
      </c>
      <c r="E16" s="46">
        <v>0.06</v>
      </c>
      <c r="F16" s="45">
        <v>0.055</v>
      </c>
      <c r="G16" s="46">
        <v>0.052</v>
      </c>
      <c r="H16" s="45">
        <v>0.14</v>
      </c>
      <c r="I16" s="45"/>
      <c r="J16" s="45"/>
      <c r="K16" s="45">
        <v>0.074</v>
      </c>
      <c r="L16" s="47" t="e">
        <f>($B$21/$L$21*B16)+($C$21/$L$21*C16)+($D$21/$L$21*D16)+($E$21/$L$21*E16)+($F$21/$L$21*F16)+($G$21/$L$21*G16)+($H$21/$L$21*H16)+($K$21/$L$21*K16)</f>
        <v>#DIV/0!</v>
      </c>
      <c r="M16" s="48" t="e">
        <f>(L16-F16)/0.86*L5</f>
        <v>#DIV/0!</v>
      </c>
    </row>
    <row r="17" spans="1:13" ht="12.75">
      <c r="A17" s="39">
        <v>800</v>
      </c>
      <c r="B17" s="40">
        <v>0.389</v>
      </c>
      <c r="C17" s="41">
        <v>0.06</v>
      </c>
      <c r="D17" s="40">
        <v>0.058</v>
      </c>
      <c r="E17" s="41">
        <v>0.065</v>
      </c>
      <c r="F17" s="40">
        <v>0.06</v>
      </c>
      <c r="G17" s="41">
        <v>0.055</v>
      </c>
      <c r="H17" s="40"/>
      <c r="I17" s="40"/>
      <c r="J17" s="40"/>
      <c r="K17" s="40">
        <v>0.082</v>
      </c>
      <c r="L17" s="42" t="e">
        <f>($B$21/$L$21*B17)+($C$21/$L$21*C17)+($D$21/$L$21*D17)+($E$21/$L$21*E17)+($F$21/$L$21*F17)+($G$21/$L$21*G17)+($K$21/$L$21*K17)</f>
        <v>#DIV/0!</v>
      </c>
      <c r="M17" s="43" t="e">
        <f>(L17-F17)/0.86*L5</f>
        <v>#DIV/0!</v>
      </c>
    </row>
    <row r="18" spans="1:13" ht="12.75">
      <c r="A18" s="44">
        <v>900</v>
      </c>
      <c r="B18" s="45">
        <v>0.419</v>
      </c>
      <c r="C18" s="46">
        <v>0.064</v>
      </c>
      <c r="D18" s="45">
        <v>0.062</v>
      </c>
      <c r="E18" s="46">
        <v>0.069</v>
      </c>
      <c r="F18" s="45">
        <v>0.063</v>
      </c>
      <c r="G18" s="46">
        <v>0.059</v>
      </c>
      <c r="H18" s="45"/>
      <c r="I18" s="45"/>
      <c r="J18" s="45"/>
      <c r="K18" s="45">
        <v>0.092</v>
      </c>
      <c r="L18" s="47" t="e">
        <f>($B$21/$L$21*B18)+($C$21/$L$21*C18)+($D$21/$L$21*D18)+($E$21/$L$21*E18)+($F$21/$L$21*F18)+($G$21/$L$21*G18)+($K$21/$L$21*K18)</f>
        <v>#DIV/0!</v>
      </c>
      <c r="M18" s="48" t="e">
        <f>(L18-F18)/0.86*L5</f>
        <v>#DIV/0!</v>
      </c>
    </row>
    <row r="19" spans="1:13" ht="12.75">
      <c r="A19" s="39">
        <v>1000</v>
      </c>
      <c r="B19" s="40">
        <v>0.446</v>
      </c>
      <c r="C19" s="41">
        <v>0.069</v>
      </c>
      <c r="D19" s="40"/>
      <c r="E19" s="41">
        <v>0.073</v>
      </c>
      <c r="F19" s="40">
        <v>0.067</v>
      </c>
      <c r="G19" s="41">
        <v>0.061</v>
      </c>
      <c r="H19" s="40"/>
      <c r="I19" s="40"/>
      <c r="J19" s="40"/>
      <c r="K19" s="40">
        <v>0.102</v>
      </c>
      <c r="L19" s="42" t="e">
        <f>($B$21/$L$21*B19)+($C$21/$L$21*C19)+($E$21/$L$21*E19)+($F$21/$L$21*F19)+($G$21/$L$21*G19)+($K$21/$L$21*K19)</f>
        <v>#DIV/0!</v>
      </c>
      <c r="M19" s="43" t="e">
        <f>(L19-F19)/0.86*L5</f>
        <v>#DIV/0!</v>
      </c>
    </row>
    <row r="20" spans="1:13" ht="13.5" thickBot="1">
      <c r="A20" s="44">
        <v>1100</v>
      </c>
      <c r="B20" s="45">
        <v>0.473</v>
      </c>
      <c r="C20" s="46">
        <v>0.073</v>
      </c>
      <c r="D20" s="45"/>
      <c r="E20" s="46">
        <v>0.078</v>
      </c>
      <c r="F20" s="45">
        <v>0.071</v>
      </c>
      <c r="G20" s="46">
        <v>0.064</v>
      </c>
      <c r="H20" s="45"/>
      <c r="I20" s="45"/>
      <c r="J20" s="45"/>
      <c r="K20" s="45"/>
      <c r="L20" s="47" t="e">
        <f>($B$21/$L$21*B20)+($C$21/$L$21*C20)+($E$21/$L$21*E20)+($F$21/$L$21*F20)+($G$21/$L$21*G20)</f>
        <v>#DIV/0!</v>
      </c>
      <c r="M20" s="48" t="e">
        <f>(L20-F20)/0.86*L5</f>
        <v>#DIV/0!</v>
      </c>
    </row>
    <row r="21" spans="1:13" ht="12.75">
      <c r="A21" s="171" t="s">
        <v>185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6">
        <f>SUM(B21:K21)</f>
        <v>0</v>
      </c>
      <c r="M21" s="173" t="s">
        <v>184</v>
      </c>
    </row>
    <row r="22" spans="1:13" ht="13.5" thickBot="1">
      <c r="A22" s="172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M22" s="173"/>
    </row>
  </sheetData>
  <sheetProtection/>
  <mergeCells count="22">
    <mergeCell ref="A1:B1"/>
    <mergeCell ref="K21:K22"/>
    <mergeCell ref="J21:J22"/>
    <mergeCell ref="I21:I22"/>
    <mergeCell ref="H21:H22"/>
    <mergeCell ref="G21:G22"/>
    <mergeCell ref="F21:F22"/>
    <mergeCell ref="A3:B3"/>
    <mergeCell ref="C3:L3"/>
    <mergeCell ref="B21:B22"/>
    <mergeCell ref="A21:A22"/>
    <mergeCell ref="M21:M22"/>
    <mergeCell ref="E21:E22"/>
    <mergeCell ref="D21:D22"/>
    <mergeCell ref="C21:C22"/>
    <mergeCell ref="L21:L22"/>
    <mergeCell ref="J5:K5"/>
    <mergeCell ref="A4:B4"/>
    <mergeCell ref="A7:K7"/>
    <mergeCell ref="A5:B5"/>
    <mergeCell ref="C5:I5"/>
    <mergeCell ref="C4:L4"/>
  </mergeCells>
  <hyperlinks>
    <hyperlink ref="A1:B1" location="Indice!A1" display="INDICE"/>
  </hyperlinks>
  <printOptions horizontalCentered="1"/>
  <pageMargins left="0.5905511811023623" right="0.5905511811023623" top="1.7716535433070868" bottom="0.3937007874015748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Schiavon</dc:creator>
  <cp:keywords/>
  <dc:description/>
  <cp:lastModifiedBy>Silvia</cp:lastModifiedBy>
  <cp:lastPrinted>2016-04-06T15:18:30Z</cp:lastPrinted>
  <dcterms:created xsi:type="dcterms:W3CDTF">2000-10-06T09:34:47Z</dcterms:created>
  <dcterms:modified xsi:type="dcterms:W3CDTF">2017-03-30T12:11:52Z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